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0" windowWidth="22020" windowHeight="10515"/>
  </bookViews>
  <sheets>
    <sheet name="доходы" sheetId="17" r:id="rId1"/>
  </sheets>
  <calcPr calcId="145621" iterate="1"/>
  <fileRecoveryPr repairLoad="1"/>
</workbook>
</file>

<file path=xl/calcChain.xml><?xml version="1.0" encoding="utf-8"?>
<calcChain xmlns="http://schemas.openxmlformats.org/spreadsheetml/2006/main">
  <c r="DE10" i="17" l="1"/>
  <c r="DE11" i="17"/>
  <c r="DE12" i="17"/>
  <c r="DE13" i="17"/>
  <c r="DE16" i="17"/>
  <c r="DE17" i="17"/>
  <c r="DE18" i="17"/>
  <c r="DE19" i="17"/>
  <c r="DE21" i="17"/>
  <c r="DE24" i="17"/>
  <c r="DE26" i="17"/>
  <c r="DE28" i="17"/>
  <c r="DE29" i="17"/>
  <c r="DE31" i="17"/>
  <c r="DE32" i="17"/>
  <c r="DE34" i="17"/>
  <c r="DE37" i="17"/>
  <c r="DE40" i="17"/>
  <c r="DE42" i="17"/>
  <c r="DE45" i="17"/>
  <c r="DE46" i="17"/>
  <c r="DE47" i="17"/>
  <c r="DE51" i="17"/>
  <c r="DE53" i="17"/>
  <c r="DE57" i="17"/>
  <c r="DE60" i="17"/>
  <c r="DE61" i="17"/>
  <c r="DE62" i="17"/>
  <c r="DE65" i="17"/>
  <c r="DE68" i="17"/>
  <c r="DE70" i="17"/>
  <c r="DE73" i="17"/>
  <c r="DE74" i="17"/>
  <c r="DE75" i="17"/>
  <c r="DE76" i="17"/>
  <c r="DE80" i="17"/>
  <c r="DE83" i="17"/>
  <c r="DE87" i="17"/>
  <c r="DE90" i="17"/>
  <c r="DE91" i="17"/>
  <c r="DE93" i="17"/>
  <c r="DE95" i="17"/>
  <c r="DE96" i="17"/>
  <c r="DE97" i="17"/>
  <c r="DE98" i="17"/>
  <c r="DE99" i="17"/>
  <c r="DE100" i="17"/>
  <c r="DE101" i="17"/>
  <c r="DE102" i="17"/>
  <c r="DE103" i="17"/>
  <c r="DE104" i="17"/>
  <c r="DE106" i="17"/>
  <c r="DE108" i="17"/>
  <c r="DE110" i="17"/>
  <c r="DE111" i="17"/>
  <c r="DE112" i="17"/>
  <c r="DE113" i="17"/>
  <c r="DE114" i="17"/>
  <c r="DE115" i="17"/>
  <c r="DE117" i="17"/>
  <c r="DE119" i="17"/>
  <c r="DE120" i="17"/>
  <c r="DE121" i="17"/>
  <c r="DE124" i="17"/>
  <c r="DE125" i="17"/>
  <c r="DE126" i="17"/>
  <c r="DE127" i="17"/>
  <c r="DE128" i="17"/>
  <c r="DE129" i="17"/>
  <c r="DE130" i="17"/>
  <c r="DE136" i="17"/>
  <c r="DE138" i="17"/>
  <c r="DE140" i="17"/>
  <c r="DE141" i="17"/>
  <c r="DE142" i="17"/>
  <c r="DE143" i="17"/>
  <c r="DE144" i="17"/>
  <c r="DE145" i="17"/>
  <c r="DE146" i="17"/>
  <c r="DE147" i="17"/>
  <c r="DE148" i="17"/>
  <c r="DE149" i="17"/>
  <c r="DE150" i="17"/>
  <c r="DE151" i="17"/>
  <c r="DE152" i="17"/>
  <c r="DE153" i="17"/>
  <c r="DE154" i="17"/>
  <c r="DE155" i="17"/>
  <c r="DE156" i="17"/>
  <c r="DE157" i="17"/>
  <c r="DE159" i="17"/>
  <c r="DE160" i="17"/>
  <c r="DE161" i="17"/>
  <c r="DE162" i="17"/>
  <c r="DE164" i="17"/>
  <c r="DE165" i="17"/>
  <c r="DE166" i="17"/>
  <c r="DE167" i="17"/>
  <c r="DE168" i="17"/>
  <c r="DE169" i="17"/>
  <c r="DE170" i="17"/>
  <c r="DE171" i="17"/>
  <c r="DE172" i="17"/>
  <c r="DE173" i="17"/>
  <c r="DE174" i="17"/>
  <c r="DE175" i="17"/>
  <c r="DE176" i="17"/>
  <c r="DE178" i="17"/>
  <c r="DE179" i="17"/>
  <c r="DE180" i="17"/>
  <c r="DE181" i="17"/>
  <c r="DE182" i="17"/>
  <c r="DE183" i="17"/>
  <c r="DE184" i="17"/>
  <c r="DE185" i="17"/>
  <c r="DE186" i="17"/>
  <c r="DE187" i="17"/>
  <c r="DE188" i="17"/>
  <c r="DE189" i="17"/>
  <c r="DE190" i="17"/>
  <c r="DE191" i="17"/>
  <c r="DE192" i="17"/>
  <c r="DE193" i="17"/>
  <c r="DE194" i="17"/>
  <c r="DE195" i="17"/>
  <c r="DE196" i="17"/>
  <c r="DE197" i="17"/>
  <c r="DE198" i="17"/>
  <c r="DE199" i="17"/>
  <c r="DE200" i="17"/>
  <c r="DE201" i="17"/>
  <c r="DE202" i="17"/>
  <c r="DE203" i="17"/>
  <c r="DE204" i="17"/>
  <c r="DE205" i="17"/>
  <c r="DE206" i="17"/>
  <c r="DE207" i="17"/>
  <c r="DE208" i="17"/>
  <c r="DE209" i="17"/>
  <c r="DE211" i="17"/>
  <c r="DE213" i="17"/>
  <c r="DE214" i="17"/>
  <c r="DE215" i="17"/>
  <c r="DE216" i="17"/>
  <c r="DE217" i="17"/>
  <c r="DE218" i="17"/>
  <c r="DE223" i="17"/>
  <c r="DE225" i="17"/>
  <c r="DE228" i="17"/>
  <c r="DE229" i="17"/>
  <c r="DE230" i="17"/>
  <c r="DE231" i="17"/>
  <c r="DE234" i="17"/>
  <c r="DE235" i="17"/>
  <c r="DE236" i="17"/>
  <c r="DE237" i="17"/>
  <c r="DE238" i="17"/>
  <c r="CR10" i="17"/>
  <c r="CR11" i="17"/>
  <c r="CR12" i="17"/>
  <c r="CR13" i="17"/>
  <c r="CR16" i="17"/>
  <c r="CR17" i="17"/>
  <c r="CR18" i="17"/>
  <c r="CR19" i="17"/>
  <c r="CR21" i="17"/>
  <c r="CR24" i="17"/>
  <c r="CR26" i="17"/>
  <c r="CR28" i="17"/>
  <c r="CR29" i="17"/>
  <c r="CR31" i="17"/>
  <c r="CR32" i="17"/>
  <c r="CR34" i="17"/>
  <c r="CR37" i="17"/>
  <c r="CR40" i="17"/>
  <c r="CR42" i="17"/>
  <c r="CR45" i="17"/>
  <c r="CR46" i="17"/>
  <c r="CR47" i="17"/>
  <c r="CR51" i="17"/>
  <c r="CR53" i="17"/>
  <c r="CR57" i="17"/>
  <c r="CR60" i="17"/>
  <c r="CR62" i="17"/>
  <c r="CR65" i="17"/>
  <c r="CR68" i="17"/>
  <c r="CR70" i="17"/>
  <c r="CR73" i="17"/>
  <c r="CR74" i="17"/>
  <c r="CR75" i="17"/>
  <c r="CR76" i="17"/>
  <c r="CR80" i="17"/>
  <c r="CR83" i="17"/>
  <c r="CR87" i="17"/>
  <c r="CR90" i="17"/>
  <c r="CR91" i="17"/>
  <c r="CR93" i="17"/>
  <c r="CR95" i="17"/>
  <c r="CR96" i="17"/>
  <c r="CR97" i="17"/>
  <c r="CR98" i="17"/>
  <c r="CR99" i="17"/>
  <c r="CR100" i="17"/>
  <c r="CR101" i="17"/>
  <c r="CR102" i="17"/>
  <c r="CR103" i="17"/>
  <c r="CR104" i="17"/>
  <c r="CR106" i="17"/>
  <c r="CR108" i="17"/>
  <c r="CR110" i="17"/>
  <c r="CR111" i="17"/>
  <c r="CR112" i="17"/>
  <c r="CR113" i="17"/>
  <c r="CR114" i="17"/>
  <c r="CR115" i="17"/>
  <c r="CR117" i="17"/>
  <c r="CR121" i="17"/>
  <c r="CR124" i="17"/>
  <c r="CR125" i="17"/>
  <c r="CR126" i="17"/>
  <c r="CR127" i="17"/>
  <c r="CR128" i="17"/>
  <c r="CR129" i="17"/>
  <c r="CR130" i="17"/>
  <c r="CR136" i="17"/>
  <c r="CR138" i="17"/>
  <c r="CR140" i="17"/>
  <c r="CR141" i="17"/>
  <c r="CR142" i="17"/>
  <c r="CR143" i="17"/>
  <c r="CR144" i="17"/>
  <c r="CR145" i="17"/>
  <c r="CR146" i="17"/>
  <c r="CR147" i="17"/>
  <c r="CR148" i="17"/>
  <c r="CR149" i="17"/>
  <c r="CR150" i="17"/>
  <c r="CR151" i="17"/>
  <c r="CR152" i="17"/>
  <c r="CR153" i="17"/>
  <c r="CR154" i="17"/>
  <c r="CR155" i="17"/>
  <c r="CR156" i="17"/>
  <c r="CR157" i="17"/>
  <c r="CR159" i="17"/>
  <c r="CR160" i="17"/>
  <c r="CR161" i="17"/>
  <c r="CR162" i="17"/>
  <c r="CR164" i="17"/>
  <c r="CR165" i="17"/>
  <c r="CR166" i="17"/>
  <c r="CR167" i="17"/>
  <c r="CR168" i="17"/>
  <c r="CR169" i="17"/>
  <c r="CR170" i="17"/>
  <c r="CR171" i="17"/>
  <c r="CR172" i="17"/>
  <c r="CR173" i="17"/>
  <c r="CR174" i="17"/>
  <c r="CR175" i="17"/>
  <c r="CR176" i="17"/>
  <c r="CR178" i="17"/>
  <c r="CR179" i="17"/>
  <c r="CR180" i="17"/>
  <c r="CR181" i="17"/>
  <c r="CR182" i="17"/>
  <c r="CR183" i="17"/>
  <c r="CR184" i="17"/>
  <c r="CR185" i="17"/>
  <c r="CR186" i="17"/>
  <c r="CR187" i="17"/>
  <c r="CR188" i="17"/>
  <c r="CR189" i="17"/>
  <c r="CR190" i="17"/>
  <c r="CR191" i="17"/>
  <c r="CR192" i="17"/>
  <c r="CR193" i="17"/>
  <c r="CR194" i="17"/>
  <c r="CR195" i="17"/>
  <c r="CR196" i="17"/>
  <c r="CR197" i="17"/>
  <c r="CR198" i="17"/>
  <c r="CR199" i="17"/>
  <c r="CR200" i="17"/>
  <c r="CR201" i="17"/>
  <c r="CR202" i="17"/>
  <c r="CR203" i="17"/>
  <c r="CR204" i="17"/>
  <c r="CR205" i="17"/>
  <c r="CR206" i="17"/>
  <c r="CR207" i="17"/>
  <c r="CR208" i="17"/>
  <c r="CR209" i="17"/>
  <c r="CR210" i="17"/>
  <c r="CR211" i="17"/>
  <c r="CR213" i="17"/>
  <c r="CR214" i="17"/>
  <c r="CR215" i="17"/>
  <c r="CR216" i="17"/>
  <c r="CR217" i="17"/>
  <c r="CR218" i="17"/>
  <c r="CR223" i="17"/>
  <c r="CR225" i="17"/>
  <c r="CR228" i="17"/>
  <c r="CR229" i="17"/>
  <c r="CR230" i="17"/>
  <c r="CR231" i="17"/>
  <c r="CR234" i="17"/>
  <c r="CR235" i="17"/>
  <c r="CR236" i="17"/>
  <c r="CR237" i="17"/>
  <c r="CR238" i="17"/>
  <c r="CF10" i="17"/>
  <c r="CF11" i="17"/>
  <c r="CF12" i="17"/>
  <c r="CF13" i="17"/>
  <c r="CF16" i="17"/>
  <c r="CF17" i="17"/>
  <c r="CF18" i="17"/>
  <c r="CF19" i="17"/>
  <c r="CF21" i="17"/>
  <c r="CF24" i="17"/>
  <c r="CF26" i="17"/>
  <c r="CF28" i="17"/>
  <c r="CF29" i="17"/>
  <c r="CF31" i="17"/>
  <c r="CF32" i="17"/>
  <c r="CF34" i="17"/>
  <c r="CF37" i="17"/>
  <c r="CF40" i="17"/>
  <c r="CF42" i="17"/>
  <c r="CF45" i="17"/>
  <c r="CF46" i="17"/>
  <c r="CF47" i="17"/>
  <c r="CF51" i="17"/>
  <c r="CF53" i="17"/>
  <c r="CF57" i="17"/>
  <c r="CF60" i="17"/>
  <c r="CF61" i="17"/>
  <c r="CF62" i="17"/>
  <c r="CF65" i="17"/>
  <c r="CF68" i="17"/>
  <c r="CF70" i="17"/>
  <c r="CF73" i="17"/>
  <c r="CF74" i="17"/>
  <c r="CF75" i="17"/>
  <c r="CF76" i="17"/>
  <c r="CF80" i="17"/>
  <c r="CF83" i="17"/>
  <c r="CF87" i="17"/>
  <c r="CF90" i="17"/>
  <c r="CF91" i="17"/>
  <c r="CF93" i="17"/>
  <c r="CF95" i="17"/>
  <c r="CF96" i="17"/>
  <c r="CF97" i="17"/>
  <c r="CF98" i="17"/>
  <c r="CF99" i="17"/>
  <c r="CF100" i="17"/>
  <c r="CF101" i="17"/>
  <c r="CF102" i="17"/>
  <c r="CF103" i="17"/>
  <c r="CF104" i="17"/>
  <c r="CF106" i="17"/>
  <c r="CF108" i="17"/>
  <c r="CF110" i="17"/>
  <c r="CF111" i="17"/>
  <c r="CF112" i="17"/>
  <c r="CF113" i="17"/>
  <c r="CF114" i="17"/>
  <c r="CF115" i="17"/>
  <c r="CF117" i="17"/>
  <c r="CF119" i="17"/>
  <c r="CF120" i="17"/>
  <c r="CF121" i="17"/>
  <c r="CF124" i="17"/>
  <c r="CF125" i="17"/>
  <c r="CF126" i="17"/>
  <c r="CF127" i="17"/>
  <c r="CF128" i="17"/>
  <c r="CF129" i="17"/>
  <c r="CF130" i="17"/>
  <c r="CF136" i="17"/>
  <c r="CF138" i="17"/>
  <c r="CF140" i="17"/>
  <c r="CF141" i="17"/>
  <c r="CF142" i="17"/>
  <c r="CF143" i="17"/>
  <c r="CF144" i="17"/>
  <c r="CF145" i="17"/>
  <c r="CF146" i="17"/>
  <c r="CF147" i="17"/>
  <c r="CF148" i="17"/>
  <c r="CF149" i="17"/>
  <c r="CF150" i="17"/>
  <c r="CF151" i="17"/>
  <c r="CF152" i="17"/>
  <c r="CF153" i="17"/>
  <c r="CF154" i="17"/>
  <c r="CF155" i="17"/>
  <c r="CF156" i="17"/>
  <c r="CF157" i="17"/>
  <c r="CF159" i="17"/>
  <c r="CF160" i="17"/>
  <c r="CF161" i="17"/>
  <c r="CF162" i="17"/>
  <c r="CF164" i="17"/>
  <c r="CF165" i="17"/>
  <c r="CF166" i="17"/>
  <c r="CF167" i="17"/>
  <c r="CF168" i="17"/>
  <c r="CF169" i="17"/>
  <c r="CF170" i="17"/>
  <c r="CF171" i="17"/>
  <c r="CF172" i="17"/>
  <c r="CF173" i="17"/>
  <c r="CF174" i="17"/>
  <c r="CF175" i="17"/>
  <c r="CF176" i="17"/>
  <c r="CF178" i="17"/>
  <c r="CF179" i="17"/>
  <c r="CF180" i="17"/>
  <c r="CF181" i="17"/>
  <c r="CF182" i="17"/>
  <c r="CF183" i="17"/>
  <c r="CF184" i="17"/>
  <c r="CF185" i="17"/>
  <c r="CF186" i="17"/>
  <c r="CF187" i="17"/>
  <c r="CF188" i="17"/>
  <c r="CF189" i="17"/>
  <c r="CF190" i="17"/>
  <c r="CF191" i="17"/>
  <c r="CF192" i="17"/>
  <c r="CF193" i="17"/>
  <c r="CF194" i="17"/>
  <c r="CF195" i="17"/>
  <c r="CF196" i="17"/>
  <c r="CF197" i="17"/>
  <c r="CF198" i="17"/>
  <c r="CF199" i="17"/>
  <c r="CF200" i="17"/>
  <c r="CF201" i="17"/>
  <c r="CF202" i="17"/>
  <c r="CF203" i="17"/>
  <c r="CF204" i="17"/>
  <c r="CF205" i="17"/>
  <c r="CF206" i="17"/>
  <c r="CF207" i="17"/>
  <c r="CF208" i="17"/>
  <c r="CF209" i="17"/>
  <c r="CF210" i="17"/>
  <c r="CF211" i="17"/>
  <c r="CF213" i="17"/>
  <c r="CF214" i="17"/>
  <c r="CF215" i="17"/>
  <c r="CF216" i="17"/>
  <c r="CF217" i="17"/>
  <c r="CF218" i="17"/>
  <c r="CF223" i="17"/>
  <c r="CF225" i="17"/>
  <c r="CF228" i="17"/>
  <c r="CF229" i="17"/>
  <c r="CF230" i="17"/>
  <c r="CF231" i="17"/>
  <c r="CF234" i="17"/>
  <c r="CF235" i="17"/>
  <c r="CF236" i="17"/>
  <c r="CF237" i="17"/>
  <c r="CF238" i="17"/>
  <c r="BR10" i="17"/>
  <c r="BR11" i="17"/>
  <c r="BR12" i="17"/>
  <c r="DG12" i="17" s="1"/>
  <c r="BR13" i="17"/>
  <c r="DG13" i="17" s="1"/>
  <c r="BR16" i="17"/>
  <c r="BR17" i="17"/>
  <c r="BR18" i="17"/>
  <c r="DG18" i="17" s="1"/>
  <c r="BR19" i="17"/>
  <c r="DG19" i="17" s="1"/>
  <c r="BR21" i="17"/>
  <c r="BR24" i="17"/>
  <c r="BR26" i="17"/>
  <c r="DG26" i="17" s="1"/>
  <c r="BR28" i="17"/>
  <c r="DG28" i="17" s="1"/>
  <c r="BR29" i="17"/>
  <c r="BR31" i="17"/>
  <c r="BR32" i="17"/>
  <c r="DG32" i="17" s="1"/>
  <c r="BR34" i="17"/>
  <c r="DG34" i="17" s="1"/>
  <c r="BR37" i="17"/>
  <c r="BR40" i="17"/>
  <c r="BR42" i="17"/>
  <c r="DG42" i="17" s="1"/>
  <c r="BR45" i="17"/>
  <c r="DG45" i="17" s="1"/>
  <c r="BR46" i="17"/>
  <c r="BR47" i="17"/>
  <c r="BR51" i="17"/>
  <c r="DG51" i="17" s="1"/>
  <c r="BR53" i="17"/>
  <c r="DG53" i="17" s="1"/>
  <c r="BR57" i="17"/>
  <c r="BR60" i="17"/>
  <c r="BR61" i="17"/>
  <c r="BR62" i="17"/>
  <c r="DG62" i="17" s="1"/>
  <c r="BR65" i="17"/>
  <c r="DG65" i="17" s="1"/>
  <c r="BR68" i="17"/>
  <c r="BR70" i="17"/>
  <c r="DG70" i="17" s="1"/>
  <c r="BR73" i="17"/>
  <c r="DG73" i="17" s="1"/>
  <c r="BR74" i="17"/>
  <c r="DG74" i="17" s="1"/>
  <c r="BR75" i="17"/>
  <c r="BR76" i="17"/>
  <c r="DG76" i="17" s="1"/>
  <c r="BR80" i="17"/>
  <c r="DG80" i="17" s="1"/>
  <c r="BR83" i="17"/>
  <c r="DG83" i="17" s="1"/>
  <c r="BR87" i="17"/>
  <c r="BR90" i="17"/>
  <c r="DG90" i="17" s="1"/>
  <c r="BR91" i="17"/>
  <c r="DG91" i="17" s="1"/>
  <c r="BR93" i="17"/>
  <c r="DG93" i="17" s="1"/>
  <c r="BR95" i="17"/>
  <c r="BR96" i="17"/>
  <c r="DG96" i="17" s="1"/>
  <c r="BR97" i="17"/>
  <c r="DG97" i="17" s="1"/>
  <c r="BR98" i="17"/>
  <c r="DG98" i="17" s="1"/>
  <c r="BR99" i="17"/>
  <c r="BR100" i="17"/>
  <c r="DG100" i="17" s="1"/>
  <c r="BR101" i="17"/>
  <c r="DG101" i="17" s="1"/>
  <c r="BR102" i="17"/>
  <c r="DG102" i="17" s="1"/>
  <c r="BR103" i="17"/>
  <c r="BR104" i="17"/>
  <c r="DG104" i="17" s="1"/>
  <c r="BR106" i="17"/>
  <c r="DG106" i="17" s="1"/>
  <c r="BR108" i="17"/>
  <c r="DG108" i="17" s="1"/>
  <c r="BR110" i="17"/>
  <c r="BR111" i="17"/>
  <c r="DG111" i="17" s="1"/>
  <c r="BR112" i="17"/>
  <c r="DG112" i="17" s="1"/>
  <c r="BR113" i="17"/>
  <c r="DG113" i="17" s="1"/>
  <c r="BR114" i="17"/>
  <c r="BR115" i="17"/>
  <c r="DG115" i="17" s="1"/>
  <c r="BR117" i="17"/>
  <c r="DG117" i="17" s="1"/>
  <c r="BR119" i="17"/>
  <c r="BR120" i="17"/>
  <c r="BR121" i="17"/>
  <c r="DG121" i="17" s="1"/>
  <c r="BR124" i="17"/>
  <c r="DG124" i="17" s="1"/>
  <c r="BR125" i="17"/>
  <c r="DG125" i="17" s="1"/>
  <c r="BR126" i="17"/>
  <c r="BR127" i="17"/>
  <c r="DG127" i="17" s="1"/>
  <c r="BR128" i="17"/>
  <c r="DG128" i="17" s="1"/>
  <c r="BR129" i="17"/>
  <c r="DG129" i="17" s="1"/>
  <c r="BR130" i="17"/>
  <c r="BR136" i="17"/>
  <c r="DG136" i="17" s="1"/>
  <c r="BR138" i="17"/>
  <c r="DG138" i="17" s="1"/>
  <c r="BR140" i="17"/>
  <c r="DG140" i="17" s="1"/>
  <c r="BR141" i="17"/>
  <c r="BR142" i="17"/>
  <c r="DG142" i="17" s="1"/>
  <c r="BR143" i="17"/>
  <c r="DG143" i="17" s="1"/>
  <c r="BR144" i="17"/>
  <c r="DG144" i="17" s="1"/>
  <c r="BR145" i="17"/>
  <c r="BR146" i="17"/>
  <c r="DG146" i="17" s="1"/>
  <c r="BR147" i="17"/>
  <c r="DG147" i="17" s="1"/>
  <c r="BR148" i="17"/>
  <c r="DG148" i="17" s="1"/>
  <c r="BR149" i="17"/>
  <c r="BR150" i="17"/>
  <c r="DG150" i="17" s="1"/>
  <c r="BR151" i="17"/>
  <c r="DG151" i="17" s="1"/>
  <c r="BR152" i="17"/>
  <c r="DG152" i="17" s="1"/>
  <c r="BR153" i="17"/>
  <c r="BR154" i="17"/>
  <c r="DG154" i="17" s="1"/>
  <c r="BR155" i="17"/>
  <c r="DG155" i="17" s="1"/>
  <c r="BR156" i="17"/>
  <c r="DG156" i="17" s="1"/>
  <c r="BR157" i="17"/>
  <c r="BR159" i="17"/>
  <c r="DG159" i="17" s="1"/>
  <c r="BR161" i="17"/>
  <c r="DG161" i="17" s="1"/>
  <c r="BR162" i="17"/>
  <c r="BR164" i="17"/>
  <c r="DG164" i="17" s="1"/>
  <c r="BR165" i="17"/>
  <c r="BR166" i="17"/>
  <c r="BR167" i="17"/>
  <c r="BR168" i="17"/>
  <c r="DG168" i="17" s="1"/>
  <c r="BR169" i="17"/>
  <c r="BR170" i="17"/>
  <c r="DG170" i="17" s="1"/>
  <c r="BR171" i="17"/>
  <c r="BR172" i="17"/>
  <c r="DG172" i="17" s="1"/>
  <c r="BR173" i="17"/>
  <c r="BR174" i="17"/>
  <c r="DG174" i="17" s="1"/>
  <c r="BR175" i="17"/>
  <c r="BR176" i="17"/>
  <c r="DG176" i="17" s="1"/>
  <c r="BR178" i="17"/>
  <c r="BR179" i="17"/>
  <c r="BR180" i="17"/>
  <c r="BR181" i="17"/>
  <c r="DG181" i="17" s="1"/>
  <c r="BR182" i="17"/>
  <c r="BR183" i="17"/>
  <c r="DG183" i="17" s="1"/>
  <c r="BR184" i="17"/>
  <c r="BR185" i="17"/>
  <c r="DG185" i="17" s="1"/>
  <c r="BR186" i="17"/>
  <c r="BR187" i="17"/>
  <c r="DG187" i="17" s="1"/>
  <c r="BR188" i="17"/>
  <c r="BR189" i="17"/>
  <c r="DG189" i="17" s="1"/>
  <c r="BR190" i="17"/>
  <c r="BR191" i="17"/>
  <c r="DG191" i="17" s="1"/>
  <c r="BR192" i="17"/>
  <c r="BR193" i="17"/>
  <c r="DG193" i="17" s="1"/>
  <c r="BR194" i="17"/>
  <c r="BR195" i="17"/>
  <c r="DG195" i="17" s="1"/>
  <c r="BR196" i="17"/>
  <c r="BR197" i="17"/>
  <c r="DG197" i="17" s="1"/>
  <c r="BR198" i="17"/>
  <c r="BR199" i="17"/>
  <c r="DG199" i="17" s="1"/>
  <c r="BR200" i="17"/>
  <c r="BR202" i="17"/>
  <c r="BR203" i="17"/>
  <c r="DG203" i="17" s="1"/>
  <c r="BR204" i="17"/>
  <c r="DG204" i="17" s="1"/>
  <c r="BR205" i="17"/>
  <c r="DG205" i="17" s="1"/>
  <c r="BR206" i="17"/>
  <c r="BR207" i="17"/>
  <c r="DG207" i="17" s="1"/>
  <c r="BR208" i="17"/>
  <c r="DG208" i="17" s="1"/>
  <c r="BR209" i="17"/>
  <c r="DG209" i="17" s="1"/>
  <c r="BR210" i="17"/>
  <c r="BR211" i="17"/>
  <c r="DG211" i="17" s="1"/>
  <c r="BR213" i="17"/>
  <c r="DG213" i="17" s="1"/>
  <c r="BR214" i="17"/>
  <c r="DG214" i="17" s="1"/>
  <c r="BR215" i="17"/>
  <c r="BR216" i="17"/>
  <c r="DG216" i="17" s="1"/>
  <c r="BR217" i="17"/>
  <c r="DG217" i="17" s="1"/>
  <c r="BR218" i="17"/>
  <c r="DG218" i="17" s="1"/>
  <c r="BR223" i="17"/>
  <c r="BR225" i="17"/>
  <c r="DG225" i="17" s="1"/>
  <c r="BR228" i="17"/>
  <c r="DG228" i="17" s="1"/>
  <c r="BR229" i="17"/>
  <c r="DG229" i="17" s="1"/>
  <c r="BR230" i="17"/>
  <c r="BR231" i="17"/>
  <c r="DG231" i="17" s="1"/>
  <c r="BR234" i="17"/>
  <c r="DG234" i="17" s="1"/>
  <c r="BR235" i="17"/>
  <c r="DG235" i="17" s="1"/>
  <c r="BR236" i="17"/>
  <c r="BR237" i="17"/>
  <c r="DG237" i="17" s="1"/>
  <c r="DG236" i="17" l="1"/>
  <c r="DG230" i="17"/>
  <c r="DG223" i="17"/>
  <c r="DG215" i="17"/>
  <c r="DG206" i="17"/>
  <c r="DG202" i="17"/>
  <c r="DG157" i="17"/>
  <c r="DG153" i="17"/>
  <c r="DG149" i="17"/>
  <c r="DG145" i="17"/>
  <c r="DG141" i="17"/>
  <c r="DG130" i="17"/>
  <c r="DG126" i="17"/>
  <c r="DG114" i="17"/>
  <c r="DG110" i="17"/>
  <c r="DG103" i="17"/>
  <c r="DG99" i="17"/>
  <c r="DG95" i="17"/>
  <c r="DG87" i="17"/>
  <c r="DG75" i="17"/>
  <c r="DG68" i="17"/>
  <c r="DG60" i="17"/>
  <c r="DG47" i="17"/>
  <c r="DG40" i="17"/>
  <c r="DG31" i="17"/>
  <c r="DG24" i="17"/>
  <c r="DG17" i="17"/>
  <c r="DG11" i="17"/>
  <c r="DG200" i="17"/>
  <c r="DG196" i="17"/>
  <c r="DG192" i="17"/>
  <c r="DG188" i="17"/>
  <c r="DG184" i="17"/>
  <c r="DG175" i="17"/>
  <c r="DG171" i="17"/>
  <c r="DG162" i="17"/>
  <c r="DG57" i="17"/>
  <c r="DG46" i="17"/>
  <c r="DG37" i="17"/>
  <c r="DG29" i="17"/>
  <c r="DG21" i="17"/>
  <c r="DG16" i="17"/>
  <c r="DG10" i="17"/>
  <c r="DG198" i="17"/>
  <c r="DG194" i="17"/>
  <c r="DG190" i="17"/>
  <c r="DG186" i="17"/>
  <c r="DG182" i="17"/>
  <c r="DG178" i="17"/>
  <c r="DG173" i="17"/>
  <c r="DG169" i="17"/>
  <c r="DG165" i="17"/>
  <c r="DG167" i="17"/>
  <c r="DG166" i="17"/>
  <c r="DG180" i="17"/>
  <c r="DG179" i="17"/>
  <c r="DF214" i="17"/>
  <c r="CX210" i="17"/>
  <c r="DE210" i="17" s="1"/>
  <c r="DG210" i="17" s="1"/>
  <c r="DD212" i="17" l="1"/>
  <c r="DC212" i="17"/>
  <c r="DB212" i="17"/>
  <c r="DA212" i="17"/>
  <c r="CZ212" i="17"/>
  <c r="CY212" i="17"/>
  <c r="CX212" i="17"/>
  <c r="CW212" i="17"/>
  <c r="CV212" i="17"/>
  <c r="CU212" i="17"/>
  <c r="CT212" i="17"/>
  <c r="DE212" i="17" l="1"/>
  <c r="CS121" i="17" l="1"/>
  <c r="DF121" i="17" s="1"/>
  <c r="CQ120" i="17"/>
  <c r="CQ119" i="17" s="1"/>
  <c r="CP120" i="17"/>
  <c r="CO120" i="17"/>
  <c r="CO119" i="17" s="1"/>
  <c r="CN120" i="17"/>
  <c r="CN119" i="17" s="1"/>
  <c r="CM120" i="17"/>
  <c r="CM119" i="17" s="1"/>
  <c r="CL120" i="17"/>
  <c r="CL119" i="17" s="1"/>
  <c r="CK120" i="17"/>
  <c r="CK119" i="17" s="1"/>
  <c r="CJ120" i="17"/>
  <c r="CJ119" i="17" s="1"/>
  <c r="CI120" i="17"/>
  <c r="CP119" i="17"/>
  <c r="CH120" i="17"/>
  <c r="CH119" i="17" s="1"/>
  <c r="CI109" i="17"/>
  <c r="CJ109" i="17"/>
  <c r="CK109" i="17"/>
  <c r="CL109" i="17"/>
  <c r="CM109" i="17"/>
  <c r="CN109" i="17"/>
  <c r="CO109" i="17"/>
  <c r="CP109" i="17"/>
  <c r="CQ109" i="17"/>
  <c r="CH109" i="17"/>
  <c r="CR109" i="17" l="1"/>
  <c r="CI119" i="17"/>
  <c r="CR119" i="17" s="1"/>
  <c r="DG119" i="17" s="1"/>
  <c r="CR120" i="17"/>
  <c r="DG120" i="17" s="1"/>
  <c r="CS120" i="17"/>
  <c r="DF120" i="17" s="1"/>
  <c r="CS62" i="17"/>
  <c r="DF62" i="17" s="1"/>
  <c r="CQ61" i="17"/>
  <c r="CP61" i="17"/>
  <c r="CO61" i="17"/>
  <c r="CN61" i="17"/>
  <c r="CM61" i="17"/>
  <c r="CL61" i="17"/>
  <c r="CK61" i="17"/>
  <c r="CJ61" i="17"/>
  <c r="CI61" i="17"/>
  <c r="CH61" i="17"/>
  <c r="CR61" i="17" l="1"/>
  <c r="DG61" i="17" s="1"/>
  <c r="CS119" i="17"/>
  <c r="DF119" i="17" s="1"/>
  <c r="CS61" i="17"/>
  <c r="DF61" i="17" s="1"/>
  <c r="CS199" i="17"/>
  <c r="DF199" i="17" s="1"/>
  <c r="CS230" i="17"/>
  <c r="DF230" i="17" s="1"/>
  <c r="CS231" i="17"/>
  <c r="DF231" i="17" s="1"/>
  <c r="CQ212" i="17" l="1"/>
  <c r="CP212" i="17"/>
  <c r="CO212" i="17"/>
  <c r="CN212" i="17"/>
  <c r="CM212" i="17"/>
  <c r="CL212" i="17"/>
  <c r="CK212" i="17"/>
  <c r="CJ212" i="17"/>
  <c r="CI212" i="17"/>
  <c r="CH212" i="17"/>
  <c r="CR212" i="17" l="1"/>
  <c r="CH163" i="17"/>
  <c r="DD233" i="17" l="1"/>
  <c r="DD232" i="17" s="1"/>
  <c r="DC233" i="17"/>
  <c r="DC232" i="17" s="1"/>
  <c r="DB233" i="17"/>
  <c r="DB232" i="17" s="1"/>
  <c r="DA233" i="17"/>
  <c r="DA232" i="17" s="1"/>
  <c r="CZ233" i="17"/>
  <c r="CZ232" i="17" s="1"/>
  <c r="CY233" i="17"/>
  <c r="CY232" i="17" s="1"/>
  <c r="CX233" i="17"/>
  <c r="CX232" i="17" s="1"/>
  <c r="CW233" i="17"/>
  <c r="CW232" i="17" s="1"/>
  <c r="CV233" i="17"/>
  <c r="CV232" i="17" s="1"/>
  <c r="CU233" i="17"/>
  <c r="CT233" i="17"/>
  <c r="CQ233" i="17"/>
  <c r="CP233" i="17"/>
  <c r="CO233" i="17"/>
  <c r="CO232" i="17" s="1"/>
  <c r="CN233" i="17"/>
  <c r="CN232" i="17" s="1"/>
  <c r="CM233" i="17"/>
  <c r="CM232" i="17" s="1"/>
  <c r="CL233" i="17"/>
  <c r="CL232" i="17" s="1"/>
  <c r="CK233" i="17"/>
  <c r="CK232" i="17" s="1"/>
  <c r="CJ233" i="17"/>
  <c r="CJ232" i="17" s="1"/>
  <c r="CI233" i="17"/>
  <c r="CI232" i="17" s="1"/>
  <c r="CH233" i="17"/>
  <c r="CU232" i="17"/>
  <c r="CT232" i="17"/>
  <c r="CQ232" i="17"/>
  <c r="CP232" i="17"/>
  <c r="DD227" i="17"/>
  <c r="DD226" i="17" s="1"/>
  <c r="DC227" i="17"/>
  <c r="DC226" i="17" s="1"/>
  <c r="DB227" i="17"/>
  <c r="DB226" i="17" s="1"/>
  <c r="DA227" i="17"/>
  <c r="DA226" i="17" s="1"/>
  <c r="CZ227" i="17"/>
  <c r="CZ226" i="17" s="1"/>
  <c r="CY227" i="17"/>
  <c r="CY226" i="17" s="1"/>
  <c r="CX227" i="17"/>
  <c r="CX226" i="17" s="1"/>
  <c r="CW227" i="17"/>
  <c r="CW226" i="17" s="1"/>
  <c r="CV227" i="17"/>
  <c r="CV226" i="17" s="1"/>
  <c r="CU227" i="17"/>
  <c r="CU226" i="17" s="1"/>
  <c r="CT227" i="17"/>
  <c r="CQ227" i="17"/>
  <c r="CQ226" i="17" s="1"/>
  <c r="CP227" i="17"/>
  <c r="CP226" i="17" s="1"/>
  <c r="CO227" i="17"/>
  <c r="CO226" i="17" s="1"/>
  <c r="CN227" i="17"/>
  <c r="CN226" i="17" s="1"/>
  <c r="CM227" i="17"/>
  <c r="CM226" i="17" s="1"/>
  <c r="CL227" i="17"/>
  <c r="CL226" i="17" s="1"/>
  <c r="CK227" i="17"/>
  <c r="CK226" i="17" s="1"/>
  <c r="CJ227" i="17"/>
  <c r="CJ226" i="17" s="1"/>
  <c r="CI227" i="17"/>
  <c r="CI226" i="17" s="1"/>
  <c r="CH227" i="17"/>
  <c r="DD224" i="17"/>
  <c r="DC224" i="17"/>
  <c r="DB224" i="17"/>
  <c r="DA224" i="17"/>
  <c r="CZ224" i="17"/>
  <c r="CY224" i="17"/>
  <c r="CX224" i="17"/>
  <c r="CW224" i="17"/>
  <c r="CV224" i="17"/>
  <c r="CU224" i="17"/>
  <c r="CT224" i="17"/>
  <c r="CQ224" i="17"/>
  <c r="CP224" i="17"/>
  <c r="CO224" i="17"/>
  <c r="CN224" i="17"/>
  <c r="CM224" i="17"/>
  <c r="CL224" i="17"/>
  <c r="CK224" i="17"/>
  <c r="CJ224" i="17"/>
  <c r="CI224" i="17"/>
  <c r="CH224" i="17"/>
  <c r="DD222" i="17"/>
  <c r="DC222" i="17"/>
  <c r="DB222" i="17"/>
  <c r="DA222" i="17"/>
  <c r="CZ222" i="17"/>
  <c r="CY222" i="17"/>
  <c r="CX222" i="17"/>
  <c r="CW222" i="17"/>
  <c r="CV222" i="17"/>
  <c r="CU222" i="17"/>
  <c r="CT222" i="17"/>
  <c r="CQ222" i="17"/>
  <c r="CP222" i="17"/>
  <c r="CO222" i="17"/>
  <c r="CN222" i="17"/>
  <c r="CM222" i="17"/>
  <c r="CL222" i="17"/>
  <c r="CK222" i="17"/>
  <c r="CJ222" i="17"/>
  <c r="CI222" i="17"/>
  <c r="CH222" i="17"/>
  <c r="DD177" i="17"/>
  <c r="DC177" i="17"/>
  <c r="DB177" i="17"/>
  <c r="DA177" i="17"/>
  <c r="CZ177" i="17"/>
  <c r="CY177" i="17"/>
  <c r="CX177" i="17"/>
  <c r="CW177" i="17"/>
  <c r="CV177" i="17"/>
  <c r="CU177" i="17"/>
  <c r="CT177" i="17"/>
  <c r="CQ177" i="17"/>
  <c r="CP177" i="17"/>
  <c r="CO177" i="17"/>
  <c r="CN177" i="17"/>
  <c r="CM177" i="17"/>
  <c r="CL177" i="17"/>
  <c r="CK177" i="17"/>
  <c r="CJ177" i="17"/>
  <c r="CI177" i="17"/>
  <c r="CH177" i="17"/>
  <c r="DD163" i="17"/>
  <c r="DC163" i="17"/>
  <c r="DB163" i="17"/>
  <c r="DA163" i="17"/>
  <c r="CZ163" i="17"/>
  <c r="CY163" i="17"/>
  <c r="CX163" i="17"/>
  <c r="CW163" i="17"/>
  <c r="CV163" i="17"/>
  <c r="CU163" i="17"/>
  <c r="CT163" i="17"/>
  <c r="CQ163" i="17"/>
  <c r="CP163" i="17"/>
  <c r="CO163" i="17"/>
  <c r="CN163" i="17"/>
  <c r="CM163" i="17"/>
  <c r="CL163" i="17"/>
  <c r="CK163" i="17"/>
  <c r="CJ163" i="17"/>
  <c r="CI163" i="17"/>
  <c r="DD139" i="17"/>
  <c r="DC139" i="17"/>
  <c r="DB139" i="17"/>
  <c r="DA139" i="17"/>
  <c r="CZ139" i="17"/>
  <c r="CY139" i="17"/>
  <c r="CX139" i="17"/>
  <c r="CW139" i="17"/>
  <c r="CV139" i="17"/>
  <c r="CU139" i="17"/>
  <c r="CT139" i="17"/>
  <c r="CQ139" i="17"/>
  <c r="CP139" i="17"/>
  <c r="CO139" i="17"/>
  <c r="CN139" i="17"/>
  <c r="CM139" i="17"/>
  <c r="CL139" i="17"/>
  <c r="CK139" i="17"/>
  <c r="CJ139" i="17"/>
  <c r="CI139" i="17"/>
  <c r="CH139" i="17"/>
  <c r="DD137" i="17"/>
  <c r="DC137" i="17"/>
  <c r="DB137" i="17"/>
  <c r="DA137" i="17"/>
  <c r="CZ137" i="17"/>
  <c r="CY137" i="17"/>
  <c r="CX137" i="17"/>
  <c r="CW137" i="17"/>
  <c r="CV137" i="17"/>
  <c r="CU137" i="17"/>
  <c r="CT137" i="17"/>
  <c r="CQ137" i="17"/>
  <c r="CP137" i="17"/>
  <c r="CO137" i="17"/>
  <c r="CN137" i="17"/>
  <c r="CM137" i="17"/>
  <c r="CL137" i="17"/>
  <c r="CK137" i="17"/>
  <c r="CJ137" i="17"/>
  <c r="CI137" i="17"/>
  <c r="CH137" i="17"/>
  <c r="DD135" i="17"/>
  <c r="DD134" i="17" s="1"/>
  <c r="DD133" i="17" s="1"/>
  <c r="DC135" i="17"/>
  <c r="DB135" i="17"/>
  <c r="DB134" i="17" s="1"/>
  <c r="DB133" i="17" s="1"/>
  <c r="DA135" i="17"/>
  <c r="DA134" i="17" s="1"/>
  <c r="DA133" i="17" s="1"/>
  <c r="CZ135" i="17"/>
  <c r="CZ134" i="17" s="1"/>
  <c r="CZ133" i="17" s="1"/>
  <c r="CY135" i="17"/>
  <c r="CY134" i="17" s="1"/>
  <c r="CY133" i="17" s="1"/>
  <c r="CX135" i="17"/>
  <c r="CX134" i="17" s="1"/>
  <c r="CX133" i="17" s="1"/>
  <c r="CW135" i="17"/>
  <c r="CW134" i="17" s="1"/>
  <c r="CW133" i="17" s="1"/>
  <c r="CV135" i="17"/>
  <c r="CV134" i="17" s="1"/>
  <c r="CV133" i="17" s="1"/>
  <c r="CU135" i="17"/>
  <c r="CU134" i="17" s="1"/>
  <c r="CU133" i="17" s="1"/>
  <c r="CT135" i="17"/>
  <c r="CQ135" i="17"/>
  <c r="CQ134" i="17" s="1"/>
  <c r="CQ133" i="17" s="1"/>
  <c r="CP135" i="17"/>
  <c r="CP134" i="17" s="1"/>
  <c r="CP133" i="17" s="1"/>
  <c r="CO135" i="17"/>
  <c r="CO134" i="17" s="1"/>
  <c r="CO133" i="17" s="1"/>
  <c r="CN135" i="17"/>
  <c r="CN134" i="17" s="1"/>
  <c r="CN133" i="17" s="1"/>
  <c r="CM135" i="17"/>
  <c r="CM134" i="17" s="1"/>
  <c r="CM133" i="17" s="1"/>
  <c r="CL135" i="17"/>
  <c r="CL134" i="17" s="1"/>
  <c r="CL133" i="17" s="1"/>
  <c r="CK135" i="17"/>
  <c r="CK134" i="17" s="1"/>
  <c r="CK133" i="17" s="1"/>
  <c r="CJ135" i="17"/>
  <c r="CJ134" i="17" s="1"/>
  <c r="CJ133" i="17" s="1"/>
  <c r="CI135" i="17"/>
  <c r="CI134" i="17" s="1"/>
  <c r="CI133" i="17" s="1"/>
  <c r="CH135" i="17"/>
  <c r="DC134" i="17"/>
  <c r="DC133" i="17" s="1"/>
  <c r="DD123" i="17"/>
  <c r="DD122" i="17" s="1"/>
  <c r="DD118" i="17" s="1"/>
  <c r="DC123" i="17"/>
  <c r="DB123" i="17"/>
  <c r="DA123" i="17"/>
  <c r="CZ123" i="17"/>
  <c r="CY123" i="17"/>
  <c r="CX123" i="17"/>
  <c r="CX122" i="17" s="1"/>
  <c r="CX118" i="17" s="1"/>
  <c r="CW123" i="17"/>
  <c r="CW122" i="17" s="1"/>
  <c r="CW118" i="17" s="1"/>
  <c r="CV123" i="17"/>
  <c r="CV122" i="17" s="1"/>
  <c r="CV118" i="17" s="1"/>
  <c r="CU123" i="17"/>
  <c r="CU122" i="17" s="1"/>
  <c r="CU118" i="17" s="1"/>
  <c r="CT123" i="17"/>
  <c r="CQ123" i="17"/>
  <c r="CQ122" i="17" s="1"/>
  <c r="CQ118" i="17" s="1"/>
  <c r="CP123" i="17"/>
  <c r="CP122" i="17" s="1"/>
  <c r="CP118" i="17" s="1"/>
  <c r="CO123" i="17"/>
  <c r="CO122" i="17" s="1"/>
  <c r="CO118" i="17" s="1"/>
  <c r="CN123" i="17"/>
  <c r="CN122" i="17" s="1"/>
  <c r="CN118" i="17" s="1"/>
  <c r="CM123" i="17"/>
  <c r="CM122" i="17" s="1"/>
  <c r="CM118" i="17" s="1"/>
  <c r="CL123" i="17"/>
  <c r="CL122" i="17" s="1"/>
  <c r="CL118" i="17" s="1"/>
  <c r="CK123" i="17"/>
  <c r="CK122" i="17" s="1"/>
  <c r="CK118" i="17" s="1"/>
  <c r="CJ123" i="17"/>
  <c r="CJ122" i="17" s="1"/>
  <c r="CJ118" i="17" s="1"/>
  <c r="CI123" i="17"/>
  <c r="CI122" i="17" s="1"/>
  <c r="CI118" i="17" s="1"/>
  <c r="CH123" i="17"/>
  <c r="CH122" i="17" s="1"/>
  <c r="DC122" i="17"/>
  <c r="DC118" i="17" s="1"/>
  <c r="DB122" i="17"/>
  <c r="DB118" i="17" s="1"/>
  <c r="DA122" i="17"/>
  <c r="DA118" i="17" s="1"/>
  <c r="CZ122" i="17"/>
  <c r="CZ118" i="17" s="1"/>
  <c r="CY122" i="17"/>
  <c r="CY118" i="17" s="1"/>
  <c r="CT122" i="17"/>
  <c r="DD116" i="17"/>
  <c r="DC116" i="17"/>
  <c r="DB116" i="17"/>
  <c r="DA116" i="17"/>
  <c r="CZ116" i="17"/>
  <c r="CY116" i="17"/>
  <c r="CX116" i="17"/>
  <c r="CW116" i="17"/>
  <c r="CV116" i="17"/>
  <c r="CU116" i="17"/>
  <c r="CT116" i="17"/>
  <c r="CQ116" i="17"/>
  <c r="CP116" i="17"/>
  <c r="CO116" i="17"/>
  <c r="CN116" i="17"/>
  <c r="CM116" i="17"/>
  <c r="CL116" i="17"/>
  <c r="CK116" i="17"/>
  <c r="CJ116" i="17"/>
  <c r="CI116" i="17"/>
  <c r="CH116" i="17"/>
  <c r="DD109" i="17"/>
  <c r="DC109" i="17"/>
  <c r="DB109" i="17"/>
  <c r="DA109" i="17"/>
  <c r="CZ109" i="17"/>
  <c r="CY109" i="17"/>
  <c r="CX109" i="17"/>
  <c r="CW109" i="17"/>
  <c r="CV109" i="17"/>
  <c r="CU109" i="17"/>
  <c r="CT109" i="17"/>
  <c r="DD107" i="17"/>
  <c r="DC107" i="17"/>
  <c r="DB107" i="17"/>
  <c r="DA107" i="17"/>
  <c r="CZ107" i="17"/>
  <c r="CY107" i="17"/>
  <c r="CX107" i="17"/>
  <c r="CW107" i="17"/>
  <c r="CV107" i="17"/>
  <c r="CU107" i="17"/>
  <c r="CT107" i="17"/>
  <c r="CQ107" i="17"/>
  <c r="CP107" i="17"/>
  <c r="CO107" i="17"/>
  <c r="CN107" i="17"/>
  <c r="CM107" i="17"/>
  <c r="CL107" i="17"/>
  <c r="CK107" i="17"/>
  <c r="CJ107" i="17"/>
  <c r="CI107" i="17"/>
  <c r="CH107" i="17"/>
  <c r="DD105" i="17"/>
  <c r="DC105" i="17"/>
  <c r="DB105" i="17"/>
  <c r="DA105" i="17"/>
  <c r="CZ105" i="17"/>
  <c r="CY105" i="17"/>
  <c r="CX105" i="17"/>
  <c r="CW105" i="17"/>
  <c r="CV105" i="17"/>
  <c r="CU105" i="17"/>
  <c r="CT105" i="17"/>
  <c r="CQ105" i="17"/>
  <c r="CP105" i="17"/>
  <c r="CO105" i="17"/>
  <c r="CN105" i="17"/>
  <c r="CM105" i="17"/>
  <c r="CL105" i="17"/>
  <c r="CK105" i="17"/>
  <c r="CJ105" i="17"/>
  <c r="CI105" i="17"/>
  <c r="CH105" i="17"/>
  <c r="DD94" i="17"/>
  <c r="DC94" i="17"/>
  <c r="DB94" i="17"/>
  <c r="DA94" i="17"/>
  <c r="CZ94" i="17"/>
  <c r="CY94" i="17"/>
  <c r="CX94" i="17"/>
  <c r="CW94" i="17"/>
  <c r="CV94" i="17"/>
  <c r="CU94" i="17"/>
  <c r="CT94" i="17"/>
  <c r="CQ94" i="17"/>
  <c r="CP94" i="17"/>
  <c r="CO94" i="17"/>
  <c r="CN94" i="17"/>
  <c r="CM94" i="17"/>
  <c r="CL94" i="17"/>
  <c r="CK94" i="17"/>
  <c r="CJ94" i="17"/>
  <c r="CI94" i="17"/>
  <c r="CH94" i="17"/>
  <c r="DD89" i="17"/>
  <c r="DD88" i="17" s="1"/>
  <c r="DC89" i="17"/>
  <c r="DC88" i="17" s="1"/>
  <c r="DB89" i="17"/>
  <c r="DB88" i="17" s="1"/>
  <c r="DA89" i="17"/>
  <c r="DA88" i="17" s="1"/>
  <c r="CZ89" i="17"/>
  <c r="CZ88" i="17" s="1"/>
  <c r="CY89" i="17"/>
  <c r="CX89" i="17"/>
  <c r="CX88" i="17" s="1"/>
  <c r="CW89" i="17"/>
  <c r="CW88" i="17" s="1"/>
  <c r="CV89" i="17"/>
  <c r="CV88" i="17" s="1"/>
  <c r="CU89" i="17"/>
  <c r="CU88" i="17" s="1"/>
  <c r="CT89" i="17"/>
  <c r="CQ89" i="17"/>
  <c r="CQ88" i="17" s="1"/>
  <c r="CP89" i="17"/>
  <c r="CP88" i="17" s="1"/>
  <c r="CO89" i="17"/>
  <c r="CO88" i="17" s="1"/>
  <c r="CN89" i="17"/>
  <c r="CN88" i="17" s="1"/>
  <c r="CM89" i="17"/>
  <c r="CM88" i="17" s="1"/>
  <c r="CL89" i="17"/>
  <c r="CL88" i="17" s="1"/>
  <c r="CK89" i="17"/>
  <c r="CK88" i="17" s="1"/>
  <c r="CJ89" i="17"/>
  <c r="CJ88" i="17" s="1"/>
  <c r="CI89" i="17"/>
  <c r="CI88" i="17" s="1"/>
  <c r="CH89" i="17"/>
  <c r="CY88" i="17"/>
  <c r="DD86" i="17"/>
  <c r="DD85" i="17" s="1"/>
  <c r="DC86" i="17"/>
  <c r="DC85" i="17" s="1"/>
  <c r="DB86" i="17"/>
  <c r="DB85" i="17" s="1"/>
  <c r="DA86" i="17"/>
  <c r="DA85" i="17" s="1"/>
  <c r="CZ86" i="17"/>
  <c r="CZ85" i="17" s="1"/>
  <c r="CY86" i="17"/>
  <c r="CY85" i="17" s="1"/>
  <c r="CX86" i="17"/>
  <c r="CX85" i="17" s="1"/>
  <c r="CW86" i="17"/>
  <c r="CW85" i="17" s="1"/>
  <c r="CV86" i="17"/>
  <c r="CV85" i="17" s="1"/>
  <c r="CU86" i="17"/>
  <c r="CU85" i="17" s="1"/>
  <c r="CT86" i="17"/>
  <c r="CQ86" i="17"/>
  <c r="CQ85" i="17" s="1"/>
  <c r="CP86" i="17"/>
  <c r="CP85" i="17" s="1"/>
  <c r="CO86" i="17"/>
  <c r="CO85" i="17" s="1"/>
  <c r="CN86" i="17"/>
  <c r="CN85" i="17" s="1"/>
  <c r="CM86" i="17"/>
  <c r="CM85" i="17" s="1"/>
  <c r="CL86" i="17"/>
  <c r="CL85" i="17" s="1"/>
  <c r="CK86" i="17"/>
  <c r="CK85" i="17" s="1"/>
  <c r="CJ86" i="17"/>
  <c r="CJ85" i="17" s="1"/>
  <c r="CI86" i="17"/>
  <c r="CI85" i="17" s="1"/>
  <c r="CH86" i="17"/>
  <c r="DD82" i="17"/>
  <c r="DD81" i="17" s="1"/>
  <c r="DC82" i="17"/>
  <c r="DB82" i="17"/>
  <c r="DB81" i="17" s="1"/>
  <c r="DA82" i="17"/>
  <c r="DA81" i="17" s="1"/>
  <c r="CZ82" i="17"/>
  <c r="CZ81" i="17" s="1"/>
  <c r="CY82" i="17"/>
  <c r="CY81" i="17" s="1"/>
  <c r="CX82" i="17"/>
  <c r="CX81" i="17" s="1"/>
  <c r="CW82" i="17"/>
  <c r="CW81" i="17" s="1"/>
  <c r="CV82" i="17"/>
  <c r="CV81" i="17" s="1"/>
  <c r="CU82" i="17"/>
  <c r="CU81" i="17" s="1"/>
  <c r="CT82" i="17"/>
  <c r="CQ82" i="17"/>
  <c r="CP82" i="17"/>
  <c r="CP81" i="17" s="1"/>
  <c r="CO82" i="17"/>
  <c r="CO81" i="17" s="1"/>
  <c r="CN82" i="17"/>
  <c r="CM82" i="17"/>
  <c r="CM81" i="17" s="1"/>
  <c r="CL82" i="17"/>
  <c r="CL81" i="17" s="1"/>
  <c r="CK82" i="17"/>
  <c r="CK81" i="17" s="1"/>
  <c r="CJ82" i="17"/>
  <c r="CJ81" i="17" s="1"/>
  <c r="CI82" i="17"/>
  <c r="CI81" i="17" s="1"/>
  <c r="CH82" i="17"/>
  <c r="DC81" i="17"/>
  <c r="CN81" i="17"/>
  <c r="DD79" i="17"/>
  <c r="DD78" i="17" s="1"/>
  <c r="DC79" i="17"/>
  <c r="DC78" i="17" s="1"/>
  <c r="DB79" i="17"/>
  <c r="DB78" i="17" s="1"/>
  <c r="DA79" i="17"/>
  <c r="DA78" i="17" s="1"/>
  <c r="CZ79" i="17"/>
  <c r="CZ78" i="17" s="1"/>
  <c r="CY79" i="17"/>
  <c r="CY78" i="17" s="1"/>
  <c r="CX79" i="17"/>
  <c r="CX78" i="17" s="1"/>
  <c r="CW79" i="17"/>
  <c r="CW78" i="17" s="1"/>
  <c r="CV79" i="17"/>
  <c r="CV78" i="17" s="1"/>
  <c r="CU79" i="17"/>
  <c r="CU78" i="17" s="1"/>
  <c r="CT79" i="17"/>
  <c r="CQ79" i="17"/>
  <c r="CP79" i="17"/>
  <c r="CP78" i="17" s="1"/>
  <c r="CO79" i="17"/>
  <c r="CO78" i="17" s="1"/>
  <c r="CN79" i="17"/>
  <c r="CN78" i="17" s="1"/>
  <c r="CM79" i="17"/>
  <c r="CM78" i="17" s="1"/>
  <c r="CL79" i="17"/>
  <c r="CL78" i="17" s="1"/>
  <c r="CK79" i="17"/>
  <c r="CK78" i="17" s="1"/>
  <c r="CJ79" i="17"/>
  <c r="CJ78" i="17" s="1"/>
  <c r="CI79" i="17"/>
  <c r="CI78" i="17" s="1"/>
  <c r="CH79" i="17"/>
  <c r="DD72" i="17"/>
  <c r="DD71" i="17" s="1"/>
  <c r="DC72" i="17"/>
  <c r="DB72" i="17"/>
  <c r="DB71" i="17" s="1"/>
  <c r="DA72" i="17"/>
  <c r="DA71" i="17" s="1"/>
  <c r="CZ72" i="17"/>
  <c r="CZ71" i="17" s="1"/>
  <c r="CY72" i="17"/>
  <c r="CY71" i="17" s="1"/>
  <c r="CX72" i="17"/>
  <c r="CX71" i="17" s="1"/>
  <c r="CW72" i="17"/>
  <c r="CW71" i="17" s="1"/>
  <c r="CV72" i="17"/>
  <c r="CV71" i="17" s="1"/>
  <c r="CU72" i="17"/>
  <c r="CU71" i="17" s="1"/>
  <c r="CT72" i="17"/>
  <c r="CQ72" i="17"/>
  <c r="CQ71" i="17" s="1"/>
  <c r="CP72" i="17"/>
  <c r="CP71" i="17" s="1"/>
  <c r="CO72" i="17"/>
  <c r="CO71" i="17" s="1"/>
  <c r="CN72" i="17"/>
  <c r="CN71" i="17" s="1"/>
  <c r="CM72" i="17"/>
  <c r="CM71" i="17" s="1"/>
  <c r="CL72" i="17"/>
  <c r="CL71" i="17" s="1"/>
  <c r="CK72" i="17"/>
  <c r="CK71" i="17" s="1"/>
  <c r="CJ72" i="17"/>
  <c r="CJ71" i="17" s="1"/>
  <c r="CI72" i="17"/>
  <c r="CI71" i="17" s="1"/>
  <c r="CH72" i="17"/>
  <c r="DC71" i="17"/>
  <c r="DD69" i="17"/>
  <c r="DC69" i="17"/>
  <c r="DB69" i="17"/>
  <c r="DA69" i="17"/>
  <c r="CZ69" i="17"/>
  <c r="CY69" i="17"/>
  <c r="CX69" i="17"/>
  <c r="CW69" i="17"/>
  <c r="CV69" i="17"/>
  <c r="CU69" i="17"/>
  <c r="CT69" i="17"/>
  <c r="CQ69" i="17"/>
  <c r="CP69" i="17"/>
  <c r="CO69" i="17"/>
  <c r="CN69" i="17"/>
  <c r="CM69" i="17"/>
  <c r="CL69" i="17"/>
  <c r="CK69" i="17"/>
  <c r="CJ69" i="17"/>
  <c r="CI69" i="17"/>
  <c r="CH69" i="17"/>
  <c r="DD67" i="17"/>
  <c r="DD66" i="17" s="1"/>
  <c r="DC67" i="17"/>
  <c r="DC66" i="17" s="1"/>
  <c r="DB67" i="17"/>
  <c r="DB66" i="17" s="1"/>
  <c r="DA67" i="17"/>
  <c r="DA66" i="17" s="1"/>
  <c r="CZ67" i="17"/>
  <c r="CZ66" i="17" s="1"/>
  <c r="CY67" i="17"/>
  <c r="CY66" i="17" s="1"/>
  <c r="CX67" i="17"/>
  <c r="CX66" i="17" s="1"/>
  <c r="CW67" i="17"/>
  <c r="CW66" i="17" s="1"/>
  <c r="CV67" i="17"/>
  <c r="CV66" i="17" s="1"/>
  <c r="CU67" i="17"/>
  <c r="CU66" i="17" s="1"/>
  <c r="CT67" i="17"/>
  <c r="CQ67" i="17"/>
  <c r="CQ66" i="17" s="1"/>
  <c r="CP67" i="17"/>
  <c r="CP66" i="17" s="1"/>
  <c r="CO67" i="17"/>
  <c r="CO66" i="17" s="1"/>
  <c r="CN67" i="17"/>
  <c r="CN66" i="17" s="1"/>
  <c r="CM67" i="17"/>
  <c r="CM66" i="17" s="1"/>
  <c r="CL67" i="17"/>
  <c r="CL66" i="17" s="1"/>
  <c r="CK67" i="17"/>
  <c r="CK66" i="17" s="1"/>
  <c r="CJ67" i="17"/>
  <c r="CJ66" i="17" s="1"/>
  <c r="CI67" i="17"/>
  <c r="CI66" i="17" s="1"/>
  <c r="CH67" i="17"/>
  <c r="DD64" i="17"/>
  <c r="DD63" i="17" s="1"/>
  <c r="DC64" i="17"/>
  <c r="DC63" i="17" s="1"/>
  <c r="DB64" i="17"/>
  <c r="DB63" i="17" s="1"/>
  <c r="DA64" i="17"/>
  <c r="DA63" i="17" s="1"/>
  <c r="CZ64" i="17"/>
  <c r="CZ63" i="17" s="1"/>
  <c r="CY64" i="17"/>
  <c r="CY63" i="17" s="1"/>
  <c r="CX64" i="17"/>
  <c r="CX63" i="17" s="1"/>
  <c r="CW64" i="17"/>
  <c r="CW63" i="17" s="1"/>
  <c r="CV64" i="17"/>
  <c r="CV63" i="17" s="1"/>
  <c r="CU64" i="17"/>
  <c r="CU63" i="17" s="1"/>
  <c r="CT64" i="17"/>
  <c r="CQ64" i="17"/>
  <c r="CQ63" i="17" s="1"/>
  <c r="CP64" i="17"/>
  <c r="CP63" i="17" s="1"/>
  <c r="CO64" i="17"/>
  <c r="CO63" i="17" s="1"/>
  <c r="CN64" i="17"/>
  <c r="CN63" i="17" s="1"/>
  <c r="CM64" i="17"/>
  <c r="CM63" i="17" s="1"/>
  <c r="CL64" i="17"/>
  <c r="CL63" i="17" s="1"/>
  <c r="CK64" i="17"/>
  <c r="CK63" i="17" s="1"/>
  <c r="CJ64" i="17"/>
  <c r="CJ63" i="17" s="1"/>
  <c r="CI64" i="17"/>
  <c r="CI63" i="17" s="1"/>
  <c r="CH64" i="17"/>
  <c r="DD59" i="17"/>
  <c r="DC59" i="17"/>
  <c r="DB59" i="17"/>
  <c r="DA59" i="17"/>
  <c r="CZ59" i="17"/>
  <c r="CY59" i="17"/>
  <c r="CX59" i="17"/>
  <c r="CW59" i="17"/>
  <c r="CV59" i="17"/>
  <c r="CU59" i="17"/>
  <c r="CT59" i="17"/>
  <c r="CQ59" i="17"/>
  <c r="CP59" i="17"/>
  <c r="CO59" i="17"/>
  <c r="CN59" i="17"/>
  <c r="CM59" i="17"/>
  <c r="CL59" i="17"/>
  <c r="CK59" i="17"/>
  <c r="CJ59" i="17"/>
  <c r="CI59" i="17"/>
  <c r="CH59" i="17"/>
  <c r="DD56" i="17"/>
  <c r="DC56" i="17"/>
  <c r="DB56" i="17"/>
  <c r="DA56" i="17"/>
  <c r="CZ56" i="17"/>
  <c r="CY56" i="17"/>
  <c r="CX56" i="17"/>
  <c r="CW56" i="17"/>
  <c r="CV56" i="17"/>
  <c r="CU56" i="17"/>
  <c r="CT56" i="17"/>
  <c r="CQ56" i="17"/>
  <c r="CP56" i="17"/>
  <c r="CO56" i="17"/>
  <c r="CN56" i="17"/>
  <c r="CM56" i="17"/>
  <c r="CL56" i="17"/>
  <c r="CK56" i="17"/>
  <c r="CJ56" i="17"/>
  <c r="CI56" i="17"/>
  <c r="CH56" i="17"/>
  <c r="DD52" i="17"/>
  <c r="DC52" i="17"/>
  <c r="DB52" i="17"/>
  <c r="DA52" i="17"/>
  <c r="CZ52" i="17"/>
  <c r="CY52" i="17"/>
  <c r="CX52" i="17"/>
  <c r="CW52" i="17"/>
  <c r="CV52" i="17"/>
  <c r="CU52" i="17"/>
  <c r="CT52" i="17"/>
  <c r="CQ52" i="17"/>
  <c r="CP52" i="17"/>
  <c r="CO52" i="17"/>
  <c r="CN52" i="17"/>
  <c r="CM52" i="17"/>
  <c r="CL52" i="17"/>
  <c r="CK52" i="17"/>
  <c r="CJ52" i="17"/>
  <c r="CI52" i="17"/>
  <c r="CH52" i="17"/>
  <c r="DD50" i="17"/>
  <c r="DD49" i="17" s="1"/>
  <c r="DC50" i="17"/>
  <c r="DB50" i="17"/>
  <c r="DA50" i="17"/>
  <c r="CZ50" i="17"/>
  <c r="CZ49" i="17" s="1"/>
  <c r="CY50" i="17"/>
  <c r="CY49" i="17" s="1"/>
  <c r="CX50" i="17"/>
  <c r="CX49" i="17" s="1"/>
  <c r="CW50" i="17"/>
  <c r="CW49" i="17" s="1"/>
  <c r="CV50" i="17"/>
  <c r="CV49" i="17" s="1"/>
  <c r="CU50" i="17"/>
  <c r="CU49" i="17" s="1"/>
  <c r="CT50" i="17"/>
  <c r="CQ50" i="17"/>
  <c r="CQ49" i="17" s="1"/>
  <c r="CP50" i="17"/>
  <c r="CP49" i="17" s="1"/>
  <c r="CO50" i="17"/>
  <c r="CO49" i="17" s="1"/>
  <c r="CN50" i="17"/>
  <c r="CN49" i="17" s="1"/>
  <c r="CM50" i="17"/>
  <c r="CM49" i="17" s="1"/>
  <c r="CL50" i="17"/>
  <c r="CL49" i="17" s="1"/>
  <c r="CK50" i="17"/>
  <c r="CK49" i="17" s="1"/>
  <c r="CJ50" i="17"/>
  <c r="CJ49" i="17" s="1"/>
  <c r="CI50" i="17"/>
  <c r="CI49" i="17" s="1"/>
  <c r="CH50" i="17"/>
  <c r="DC49" i="17"/>
  <c r="DB49" i="17"/>
  <c r="DA49" i="17"/>
  <c r="DD44" i="17"/>
  <c r="DD43" i="17" s="1"/>
  <c r="DC44" i="17"/>
  <c r="DB44" i="17"/>
  <c r="DB43" i="17" s="1"/>
  <c r="DA44" i="17"/>
  <c r="DA43" i="17" s="1"/>
  <c r="CZ44" i="17"/>
  <c r="CZ43" i="17" s="1"/>
  <c r="CY44" i="17"/>
  <c r="CY43" i="17" s="1"/>
  <c r="CX44" i="17"/>
  <c r="CX43" i="17" s="1"/>
  <c r="CW44" i="17"/>
  <c r="CW43" i="17" s="1"/>
  <c r="CV44" i="17"/>
  <c r="CV43" i="17" s="1"/>
  <c r="CU44" i="17"/>
  <c r="CU43" i="17" s="1"/>
  <c r="CT44" i="17"/>
  <c r="CQ44" i="17"/>
  <c r="CQ43" i="17" s="1"/>
  <c r="CP44" i="17"/>
  <c r="CP43" i="17" s="1"/>
  <c r="CO44" i="17"/>
  <c r="CO43" i="17" s="1"/>
  <c r="CN44" i="17"/>
  <c r="CN43" i="17" s="1"/>
  <c r="CM44" i="17"/>
  <c r="CM43" i="17" s="1"/>
  <c r="CL44" i="17"/>
  <c r="CL43" i="17" s="1"/>
  <c r="CK44" i="17"/>
  <c r="CK43" i="17" s="1"/>
  <c r="CJ44" i="17"/>
  <c r="CJ43" i="17" s="1"/>
  <c r="CI44" i="17"/>
  <c r="CI43" i="17" s="1"/>
  <c r="CH44" i="17"/>
  <c r="DC43" i="17"/>
  <c r="DD41" i="17"/>
  <c r="DC41" i="17"/>
  <c r="DB41" i="17"/>
  <c r="DA41" i="17"/>
  <c r="CZ41" i="17"/>
  <c r="CY41" i="17"/>
  <c r="CX41" i="17"/>
  <c r="CW41" i="17"/>
  <c r="CV41" i="17"/>
  <c r="CU41" i="17"/>
  <c r="CT41" i="17"/>
  <c r="CQ41" i="17"/>
  <c r="CP41" i="17"/>
  <c r="CO41" i="17"/>
  <c r="CN41" i="17"/>
  <c r="CM41" i="17"/>
  <c r="CL41" i="17"/>
  <c r="CK41" i="17"/>
  <c r="CJ41" i="17"/>
  <c r="CI41" i="17"/>
  <c r="CH41" i="17"/>
  <c r="DD39" i="17"/>
  <c r="DC39" i="17"/>
  <c r="DB39" i="17"/>
  <c r="DA39" i="17"/>
  <c r="CZ39" i="17"/>
  <c r="CY39" i="17"/>
  <c r="CX39" i="17"/>
  <c r="CW39" i="17"/>
  <c r="CV39" i="17"/>
  <c r="CU39" i="17"/>
  <c r="CT39" i="17"/>
  <c r="CQ39" i="17"/>
  <c r="CP39" i="17"/>
  <c r="CO39" i="17"/>
  <c r="CN39" i="17"/>
  <c r="CM39" i="17"/>
  <c r="CL39" i="17"/>
  <c r="CK39" i="17"/>
  <c r="CJ39" i="17"/>
  <c r="CI39" i="17"/>
  <c r="CH39" i="17"/>
  <c r="DD38" i="17"/>
  <c r="DC38" i="17"/>
  <c r="DB38" i="17"/>
  <c r="DA38" i="17"/>
  <c r="CZ38" i="17"/>
  <c r="CY38" i="17"/>
  <c r="CX38" i="17"/>
  <c r="CW38" i="17"/>
  <c r="CV38" i="17"/>
  <c r="CU38" i="17"/>
  <c r="CT38" i="17"/>
  <c r="CQ38" i="17"/>
  <c r="CP38" i="17"/>
  <c r="CO38" i="17"/>
  <c r="CN38" i="17"/>
  <c r="CM38" i="17"/>
  <c r="CL38" i="17"/>
  <c r="CK38" i="17"/>
  <c r="CJ38" i="17"/>
  <c r="CI38" i="17"/>
  <c r="CH38" i="17"/>
  <c r="DD36" i="17"/>
  <c r="DC36" i="17"/>
  <c r="DB36" i="17"/>
  <c r="DA36" i="17"/>
  <c r="CZ36" i="17"/>
  <c r="CY36" i="17"/>
  <c r="CX36" i="17"/>
  <c r="CW36" i="17"/>
  <c r="CV36" i="17"/>
  <c r="CU36" i="17"/>
  <c r="CT36" i="17"/>
  <c r="CQ36" i="17"/>
  <c r="CP36" i="17"/>
  <c r="CO36" i="17"/>
  <c r="CN36" i="17"/>
  <c r="CM36" i="17"/>
  <c r="CL36" i="17"/>
  <c r="CK36" i="17"/>
  <c r="CJ36" i="17"/>
  <c r="CI36" i="17"/>
  <c r="CH36" i="17"/>
  <c r="DD33" i="17"/>
  <c r="DC33" i="17"/>
  <c r="DB33" i="17"/>
  <c r="DA33" i="17"/>
  <c r="CZ33" i="17"/>
  <c r="CY33" i="17"/>
  <c r="CX33" i="17"/>
  <c r="CW33" i="17"/>
  <c r="CV33" i="17"/>
  <c r="CU33" i="17"/>
  <c r="CT33" i="17"/>
  <c r="CQ33" i="17"/>
  <c r="CP33" i="17"/>
  <c r="CO33" i="17"/>
  <c r="CN33" i="17"/>
  <c r="CM33" i="17"/>
  <c r="CL33" i="17"/>
  <c r="CK33" i="17"/>
  <c r="CJ33" i="17"/>
  <c r="CI33" i="17"/>
  <c r="CH33" i="17"/>
  <c r="DD30" i="17"/>
  <c r="DC30" i="17"/>
  <c r="DB30" i="17"/>
  <c r="DA30" i="17"/>
  <c r="CZ30" i="17"/>
  <c r="CY30" i="17"/>
  <c r="CX30" i="17"/>
  <c r="CW30" i="17"/>
  <c r="CV30" i="17"/>
  <c r="CU30" i="17"/>
  <c r="CT30" i="17"/>
  <c r="CQ30" i="17"/>
  <c r="CP30" i="17"/>
  <c r="CO30" i="17"/>
  <c r="CN30" i="17"/>
  <c r="CM30" i="17"/>
  <c r="CL30" i="17"/>
  <c r="CK30" i="17"/>
  <c r="CJ30" i="17"/>
  <c r="CI30" i="17"/>
  <c r="CH30" i="17"/>
  <c r="DD27" i="17"/>
  <c r="DC27" i="17"/>
  <c r="DB27" i="17"/>
  <c r="DA27" i="17"/>
  <c r="CZ27" i="17"/>
  <c r="CY27" i="17"/>
  <c r="CX27" i="17"/>
  <c r="CW27" i="17"/>
  <c r="CV27" i="17"/>
  <c r="CU27" i="17"/>
  <c r="CT27" i="17"/>
  <c r="CQ27" i="17"/>
  <c r="CP27" i="17"/>
  <c r="CO27" i="17"/>
  <c r="CN27" i="17"/>
  <c r="CM27" i="17"/>
  <c r="CL27" i="17"/>
  <c r="CK27" i="17"/>
  <c r="CJ27" i="17"/>
  <c r="CI27" i="17"/>
  <c r="CH27" i="17"/>
  <c r="DD25" i="17"/>
  <c r="DC25" i="17"/>
  <c r="DB25" i="17"/>
  <c r="DA25" i="17"/>
  <c r="CZ25" i="17"/>
  <c r="CY25" i="17"/>
  <c r="CX25" i="17"/>
  <c r="CW25" i="17"/>
  <c r="CV25" i="17"/>
  <c r="CU25" i="17"/>
  <c r="CT25" i="17"/>
  <c r="CQ25" i="17"/>
  <c r="CP25" i="17"/>
  <c r="CO25" i="17"/>
  <c r="CN25" i="17"/>
  <c r="CM25" i="17"/>
  <c r="CL25" i="17"/>
  <c r="CK25" i="17"/>
  <c r="CJ25" i="17"/>
  <c r="CI25" i="17"/>
  <c r="CH25" i="17"/>
  <c r="DD23" i="17"/>
  <c r="DC23" i="17"/>
  <c r="DB23" i="17"/>
  <c r="DA23" i="17"/>
  <c r="CZ23" i="17"/>
  <c r="CY23" i="17"/>
  <c r="CX23" i="17"/>
  <c r="CW23" i="17"/>
  <c r="CV23" i="17"/>
  <c r="CU23" i="17"/>
  <c r="CT23" i="17"/>
  <c r="CQ23" i="17"/>
  <c r="CP23" i="17"/>
  <c r="CO23" i="17"/>
  <c r="CN23" i="17"/>
  <c r="CM23" i="17"/>
  <c r="CL23" i="17"/>
  <c r="CK23" i="17"/>
  <c r="CJ23" i="17"/>
  <c r="CI23" i="17"/>
  <c r="CH23" i="17"/>
  <c r="DD15" i="17"/>
  <c r="DD14" i="17" s="1"/>
  <c r="DC15" i="17"/>
  <c r="DC14" i="17" s="1"/>
  <c r="DB15" i="17"/>
  <c r="DB14" i="17" s="1"/>
  <c r="DA15" i="17"/>
  <c r="DA14" i="17" s="1"/>
  <c r="CZ15" i="17"/>
  <c r="CZ14" i="17" s="1"/>
  <c r="CY15" i="17"/>
  <c r="CY14" i="17" s="1"/>
  <c r="CX15" i="17"/>
  <c r="CX14" i="17" s="1"/>
  <c r="CW15" i="17"/>
  <c r="CW14" i="17" s="1"/>
  <c r="CV15" i="17"/>
  <c r="CV14" i="17" s="1"/>
  <c r="CU15" i="17"/>
  <c r="CU14" i="17" s="1"/>
  <c r="CT15" i="17"/>
  <c r="CQ15" i="17"/>
  <c r="CQ14" i="17" s="1"/>
  <c r="CP15" i="17"/>
  <c r="CP14" i="17" s="1"/>
  <c r="CO15" i="17"/>
  <c r="CO14" i="17" s="1"/>
  <c r="CN15" i="17"/>
  <c r="CN14" i="17" s="1"/>
  <c r="CM15" i="17"/>
  <c r="CM14" i="17" s="1"/>
  <c r="CL15" i="17"/>
  <c r="CL14" i="17" s="1"/>
  <c r="CK15" i="17"/>
  <c r="CK14" i="17" s="1"/>
  <c r="CJ15" i="17"/>
  <c r="CJ14" i="17" s="1"/>
  <c r="CI15" i="17"/>
  <c r="CI14" i="17" s="1"/>
  <c r="CH15" i="17"/>
  <c r="DD9" i="17"/>
  <c r="DD8" i="17" s="1"/>
  <c r="DC9" i="17"/>
  <c r="DC8" i="17" s="1"/>
  <c r="DB9" i="17"/>
  <c r="DB8" i="17" s="1"/>
  <c r="DA9" i="17"/>
  <c r="DA8" i="17" s="1"/>
  <c r="CZ9" i="17"/>
  <c r="CZ8" i="17" s="1"/>
  <c r="CY9" i="17"/>
  <c r="CY8" i="17" s="1"/>
  <c r="CX9" i="17"/>
  <c r="CX8" i="17" s="1"/>
  <c r="CW9" i="17"/>
  <c r="CW8" i="17" s="1"/>
  <c r="CV9" i="17"/>
  <c r="CV8" i="17" s="1"/>
  <c r="CU9" i="17"/>
  <c r="CU8" i="17" s="1"/>
  <c r="CT9" i="17"/>
  <c r="CQ9" i="17"/>
  <c r="CQ8" i="17" s="1"/>
  <c r="CP9" i="17"/>
  <c r="CP8" i="17" s="1"/>
  <c r="CO9" i="17"/>
  <c r="CO8" i="17" s="1"/>
  <c r="CN9" i="17"/>
  <c r="CN8" i="17" s="1"/>
  <c r="CM9" i="17"/>
  <c r="CM8" i="17" s="1"/>
  <c r="CL9" i="17"/>
  <c r="CL8" i="17" s="1"/>
  <c r="CK9" i="17"/>
  <c r="CK8" i="17" s="1"/>
  <c r="CJ9" i="17"/>
  <c r="CJ8" i="17" s="1"/>
  <c r="CI9" i="17"/>
  <c r="CI8" i="17" s="1"/>
  <c r="CH9" i="17"/>
  <c r="CH8" i="17" s="1"/>
  <c r="DE9" i="17" l="1"/>
  <c r="DE27" i="17"/>
  <c r="DE38" i="17"/>
  <c r="CR69" i="17"/>
  <c r="CK158" i="17"/>
  <c r="CK132" i="17" s="1"/>
  <c r="CO158" i="17"/>
  <c r="CO132" i="17" s="1"/>
  <c r="CU158" i="17"/>
  <c r="CU132" i="17" s="1"/>
  <c r="CY158" i="17"/>
  <c r="DC158" i="17"/>
  <c r="CI221" i="17"/>
  <c r="CI220" i="17" s="1"/>
  <c r="CI219" i="17" s="1"/>
  <c r="CM221" i="17"/>
  <c r="CM220" i="17" s="1"/>
  <c r="CM219" i="17" s="1"/>
  <c r="CQ221" i="17"/>
  <c r="CQ220" i="17" s="1"/>
  <c r="CQ219" i="17" s="1"/>
  <c r="DA221" i="17"/>
  <c r="DA220" i="17" s="1"/>
  <c r="DA219" i="17" s="1"/>
  <c r="DB77" i="17"/>
  <c r="DE105" i="17"/>
  <c r="DE109" i="17"/>
  <c r="CU84" i="17"/>
  <c r="DC84" i="17"/>
  <c r="DE139" i="17"/>
  <c r="DE163" i="17"/>
  <c r="CT43" i="17"/>
  <c r="DE43" i="17" s="1"/>
  <c r="DE44" i="17"/>
  <c r="CT8" i="17"/>
  <c r="DE8" i="17" s="1"/>
  <c r="DE23" i="17"/>
  <c r="CR27" i="17"/>
  <c r="DE33" i="17"/>
  <c r="DE41" i="17"/>
  <c r="DE56" i="17"/>
  <c r="DE69" i="17"/>
  <c r="CT71" i="17"/>
  <c r="DE71" i="17" s="1"/>
  <c r="DE72" i="17"/>
  <c r="DA77" i="17"/>
  <c r="CT81" i="17"/>
  <c r="DE81" i="17" s="1"/>
  <c r="DE82" i="17"/>
  <c r="CM84" i="17"/>
  <c r="CW84" i="17"/>
  <c r="CT88" i="17"/>
  <c r="DE88" i="17" s="1"/>
  <c r="DE89" i="17"/>
  <c r="CR105" i="17"/>
  <c r="CT118" i="17"/>
  <c r="DE118" i="17" s="1"/>
  <c r="DE122" i="17"/>
  <c r="DE123" i="17"/>
  <c r="CT134" i="17"/>
  <c r="DE135" i="17"/>
  <c r="CJ221" i="17"/>
  <c r="DE222" i="17"/>
  <c r="CX221" i="17"/>
  <c r="CX220" i="17" s="1"/>
  <c r="CX219" i="17" s="1"/>
  <c r="DB221" i="17"/>
  <c r="DB220" i="17" s="1"/>
  <c r="DB219" i="17" s="1"/>
  <c r="CT226" i="17"/>
  <c r="DE226" i="17" s="1"/>
  <c r="DE227" i="17"/>
  <c r="DE25" i="17"/>
  <c r="CT35" i="17"/>
  <c r="DE36" i="17"/>
  <c r="DB35" i="17"/>
  <c r="DE59" i="17"/>
  <c r="CT78" i="17"/>
  <c r="DE78" i="17" s="1"/>
  <c r="DE79" i="17"/>
  <c r="CT85" i="17"/>
  <c r="DE85" i="17" s="1"/>
  <c r="DE86" i="17"/>
  <c r="DE94" i="17"/>
  <c r="DE137" i="17"/>
  <c r="DE224" i="17"/>
  <c r="DE232" i="17"/>
  <c r="DE233" i="17"/>
  <c r="CT49" i="17"/>
  <c r="DE49" i="17" s="1"/>
  <c r="DE50" i="17"/>
  <c r="CT63" i="17"/>
  <c r="DE63" i="17" s="1"/>
  <c r="DE64" i="17"/>
  <c r="CT14" i="17"/>
  <c r="DE14" i="17" s="1"/>
  <c r="DE15" i="17"/>
  <c r="DE30" i="17"/>
  <c r="CR36" i="17"/>
  <c r="CY35" i="17"/>
  <c r="DE39" i="17"/>
  <c r="DE52" i="17"/>
  <c r="CR59" i="17"/>
  <c r="CT66" i="17"/>
  <c r="DE66" i="17" s="1"/>
  <c r="DE67" i="17"/>
  <c r="DE107" i="17"/>
  <c r="DE116" i="17"/>
  <c r="CR137" i="17"/>
  <c r="DE177" i="17"/>
  <c r="CR224" i="17"/>
  <c r="CH14" i="17"/>
  <c r="CR14" i="17" s="1"/>
  <c r="CR15" i="17"/>
  <c r="CR30" i="17"/>
  <c r="CR38" i="17"/>
  <c r="CH43" i="17"/>
  <c r="CR43" i="17" s="1"/>
  <c r="CR44" i="17"/>
  <c r="CH49" i="17"/>
  <c r="CR49" i="17" s="1"/>
  <c r="CR50" i="17"/>
  <c r="CH78" i="17"/>
  <c r="CR79" i="17"/>
  <c r="CR107" i="17"/>
  <c r="CR116" i="17"/>
  <c r="CR139" i="17"/>
  <c r="CR23" i="17"/>
  <c r="CR33" i="17"/>
  <c r="CR39" i="17"/>
  <c r="CR52" i="17"/>
  <c r="CH63" i="17"/>
  <c r="CR63" i="17" s="1"/>
  <c r="CR64" i="17"/>
  <c r="CH85" i="17"/>
  <c r="CR85" i="17" s="1"/>
  <c r="CR86" i="17"/>
  <c r="CH88" i="17"/>
  <c r="CR88" i="17" s="1"/>
  <c r="CR89" i="17"/>
  <c r="CR163" i="17"/>
  <c r="CH158" i="17"/>
  <c r="CR177" i="17"/>
  <c r="CR8" i="17"/>
  <c r="CR9" i="17"/>
  <c r="CQ22" i="17"/>
  <c r="CQ20" i="17" s="1"/>
  <c r="CW22" i="17"/>
  <c r="CW20" i="17" s="1"/>
  <c r="CR25" i="17"/>
  <c r="DD22" i="17"/>
  <c r="DD20" i="17" s="1"/>
  <c r="CK35" i="17"/>
  <c r="CU35" i="17"/>
  <c r="CR41" i="17"/>
  <c r="DB48" i="17"/>
  <c r="CJ48" i="17"/>
  <c r="CT48" i="17"/>
  <c r="CX48" i="17"/>
  <c r="CR56" i="17"/>
  <c r="CH66" i="17"/>
  <c r="CR66" i="17" s="1"/>
  <c r="CR67" i="17"/>
  <c r="CR94" i="17"/>
  <c r="CH118" i="17"/>
  <c r="CR118" i="17" s="1"/>
  <c r="CR122" i="17"/>
  <c r="CR123" i="17"/>
  <c r="CH134" i="17"/>
  <c r="CR135" i="17"/>
  <c r="CN158" i="17"/>
  <c r="CN132" i="17" s="1"/>
  <c r="CT158" i="17"/>
  <c r="CX158" i="17"/>
  <c r="DB158" i="17"/>
  <c r="DB132" i="17" s="1"/>
  <c r="CR222" i="17"/>
  <c r="CZ221" i="17"/>
  <c r="CZ220" i="17" s="1"/>
  <c r="CZ219" i="17" s="1"/>
  <c r="CO221" i="17"/>
  <c r="CO220" i="17" s="1"/>
  <c r="CO219" i="17" s="1"/>
  <c r="CO131" i="17" s="1"/>
  <c r="CY221" i="17"/>
  <c r="CY220" i="17" s="1"/>
  <c r="CY219" i="17" s="1"/>
  <c r="CH226" i="17"/>
  <c r="CR226" i="17" s="1"/>
  <c r="CR227" i="17"/>
  <c r="CH71" i="17"/>
  <c r="CR71" i="17" s="1"/>
  <c r="CR72" i="17"/>
  <c r="CH81" i="17"/>
  <c r="CR82" i="17"/>
  <c r="CH232" i="17"/>
  <c r="CR232" i="17" s="1"/>
  <c r="CR233" i="17"/>
  <c r="CW35" i="17"/>
  <c r="DA35" i="17"/>
  <c r="CH48" i="17"/>
  <c r="CL48" i="17"/>
  <c r="CP48" i="17"/>
  <c r="CV48" i="17"/>
  <c r="CZ48" i="17"/>
  <c r="CM158" i="17"/>
  <c r="CM132" i="17" s="1"/>
  <c r="CQ158" i="17"/>
  <c r="CQ132" i="17" s="1"/>
  <c r="CW158" i="17"/>
  <c r="CW132" i="17" s="1"/>
  <c r="DA158" i="17"/>
  <c r="DA132" i="17" s="1"/>
  <c r="CH35" i="17"/>
  <c r="CZ35" i="17"/>
  <c r="DA48" i="17"/>
  <c r="CN92" i="17"/>
  <c r="CT92" i="17"/>
  <c r="CH221" i="17"/>
  <c r="CH220" i="17" s="1"/>
  <c r="CP221" i="17"/>
  <c r="CH22" i="17"/>
  <c r="CX22" i="17"/>
  <c r="CX20" i="17" s="1"/>
  <c r="CJ58" i="17"/>
  <c r="CJ55" i="17" s="1"/>
  <c r="CN58" i="17"/>
  <c r="CN55" i="17" s="1"/>
  <c r="CX58" i="17"/>
  <c r="CX55" i="17" s="1"/>
  <c r="CL22" i="17"/>
  <c r="CL20" i="17" s="1"/>
  <c r="CP22" i="17"/>
  <c r="CP20" i="17" s="1"/>
  <c r="CZ22" i="17"/>
  <c r="CZ20" i="17" s="1"/>
  <c r="CO22" i="17"/>
  <c r="CO20" i="17" s="1"/>
  <c r="CY22" i="17"/>
  <c r="CY20" i="17" s="1"/>
  <c r="DC22" i="17"/>
  <c r="DC20" i="17" s="1"/>
  <c r="CV35" i="17"/>
  <c r="CL158" i="17"/>
  <c r="CL132" i="17" s="1"/>
  <c r="CP158" i="17"/>
  <c r="CP132" i="17" s="1"/>
  <c r="CV158" i="17"/>
  <c r="CV132" i="17" s="1"/>
  <c r="CZ158" i="17"/>
  <c r="CZ132" i="17" s="1"/>
  <c r="DD158" i="17"/>
  <c r="DD132" i="17" s="1"/>
  <c r="CL221" i="17"/>
  <c r="CL220" i="17" s="1"/>
  <c r="CL219" i="17" s="1"/>
  <c r="DD221" i="17"/>
  <c r="DD220" i="17" s="1"/>
  <c r="DD219" i="17" s="1"/>
  <c r="CP220" i="17"/>
  <c r="CP219" i="17" s="1"/>
  <c r="CM22" i="17"/>
  <c r="CM20" i="17" s="1"/>
  <c r="DD84" i="17"/>
  <c r="CI92" i="17"/>
  <c r="CV92" i="17"/>
  <c r="CK221" i="17"/>
  <c r="CK220" i="17" s="1"/>
  <c r="CK219" i="17" s="1"/>
  <c r="DC221" i="17"/>
  <c r="DC220" i="17" s="1"/>
  <c r="DC219" i="17" s="1"/>
  <c r="CN221" i="17"/>
  <c r="CN220" i="17" s="1"/>
  <c r="CN219" i="17" s="1"/>
  <c r="CJ35" i="17"/>
  <c r="CL58" i="17"/>
  <c r="CL55" i="17" s="1"/>
  <c r="CP58" i="17"/>
  <c r="CP55" i="17" s="1"/>
  <c r="CV58" i="17"/>
  <c r="CV55" i="17" s="1"/>
  <c r="CK92" i="17"/>
  <c r="CO92" i="17"/>
  <c r="CJ22" i="17"/>
  <c r="CJ20" i="17" s="1"/>
  <c r="CN22" i="17"/>
  <c r="CN20" i="17" s="1"/>
  <c r="DC48" i="17"/>
  <c r="CK48" i="17"/>
  <c r="CO48" i="17"/>
  <c r="CU48" i="17"/>
  <c r="CY48" i="17"/>
  <c r="CI58" i="17"/>
  <c r="CI55" i="17" s="1"/>
  <c r="CM58" i="17"/>
  <c r="CM55" i="17" s="1"/>
  <c r="CW58" i="17"/>
  <c r="CW55" i="17" s="1"/>
  <c r="CL84" i="17"/>
  <c r="CP84" i="17"/>
  <c r="CV84" i="17"/>
  <c r="CL92" i="17"/>
  <c r="CP92" i="17"/>
  <c r="CI22" i="17"/>
  <c r="CI20" i="17" s="1"/>
  <c r="DA22" i="17"/>
  <c r="DA20" i="17" s="1"/>
  <c r="CV22" i="17"/>
  <c r="CV20" i="17" s="1"/>
  <c r="CI35" i="17"/>
  <c r="CQ35" i="17"/>
  <c r="CI48" i="17"/>
  <c r="CQ48" i="17"/>
  <c r="CW48" i="17"/>
  <c r="CK58" i="17"/>
  <c r="CK55" i="17" s="1"/>
  <c r="CO58" i="17"/>
  <c r="CO55" i="17" s="1"/>
  <c r="CU58" i="17"/>
  <c r="CU55" i="17" s="1"/>
  <c r="CY58" i="17"/>
  <c r="CY55" i="17" s="1"/>
  <c r="CX84" i="17"/>
  <c r="CN84" i="17"/>
  <c r="DB92" i="17"/>
  <c r="CW92" i="17"/>
  <c r="CK77" i="17"/>
  <c r="CU77" i="17"/>
  <c r="CY77" i="17"/>
  <c r="CZ92" i="17"/>
  <c r="CT58" i="17"/>
  <c r="CV77" i="17"/>
  <c r="CU92" i="17"/>
  <c r="DC92" i="17"/>
  <c r="CQ84" i="17"/>
  <c r="CQ58" i="17"/>
  <c r="CQ55" i="17" s="1"/>
  <c r="CQ81" i="17"/>
  <c r="CQ78" i="17"/>
  <c r="CN77" i="17"/>
  <c r="CI77" i="17"/>
  <c r="CJ77" i="17"/>
  <c r="CO77" i="17"/>
  <c r="CJ220" i="17"/>
  <c r="CJ219" i="17" s="1"/>
  <c r="DB58" i="17"/>
  <c r="DB55" i="17" s="1"/>
  <c r="CN48" i="17"/>
  <c r="CZ77" i="17"/>
  <c r="DA58" i="17"/>
  <c r="DA55" i="17" s="1"/>
  <c r="DC77" i="17"/>
  <c r="CJ84" i="17"/>
  <c r="CK84" i="17"/>
  <c r="CU221" i="17"/>
  <c r="CU220" i="17" s="1"/>
  <c r="CU219" i="17" s="1"/>
  <c r="CL77" i="17"/>
  <c r="DA84" i="17"/>
  <c r="CM92" i="17"/>
  <c r="DD92" i="17"/>
  <c r="CP77" i="17"/>
  <c r="CJ158" i="17"/>
  <c r="CZ58" i="17"/>
  <c r="CZ55" i="17" s="1"/>
  <c r="DB84" i="17"/>
  <c r="CL35" i="17"/>
  <c r="DC35" i="17"/>
  <c r="CW77" i="17"/>
  <c r="CM35" i="17"/>
  <c r="DD35" i="17"/>
  <c r="CJ92" i="17"/>
  <c r="DA92" i="17"/>
  <c r="CV221" i="17"/>
  <c r="CV220" i="17" s="1"/>
  <c r="CV219" i="17" s="1"/>
  <c r="CK22" i="17"/>
  <c r="CK20" i="17" s="1"/>
  <c r="DB22" i="17"/>
  <c r="DB20" i="17" s="1"/>
  <c r="CN35" i="17"/>
  <c r="CO84" i="17"/>
  <c r="DC132" i="17"/>
  <c r="CW221" i="17"/>
  <c r="CW220" i="17" s="1"/>
  <c r="CW219" i="17" s="1"/>
  <c r="CO35" i="17"/>
  <c r="DC58" i="17"/>
  <c r="DC55" i="17" s="1"/>
  <c r="CP35" i="17"/>
  <c r="DD58" i="17"/>
  <c r="DD55" i="17" s="1"/>
  <c r="CX77" i="17"/>
  <c r="CX35" i="17"/>
  <c r="DD48" i="17"/>
  <c r="CI84" i="17"/>
  <c r="CM77" i="17"/>
  <c r="DD77" i="17"/>
  <c r="CX132" i="17"/>
  <c r="CM48" i="17"/>
  <c r="CZ84" i="17"/>
  <c r="CX92" i="17"/>
  <c r="CQ92" i="17"/>
  <c r="CT22" i="17"/>
  <c r="CU22" i="17"/>
  <c r="CU20" i="17" s="1"/>
  <c r="CY84" i="17"/>
  <c r="CH92" i="17"/>
  <c r="CY92" i="17"/>
  <c r="CI158" i="17"/>
  <c r="CI132" i="17" s="1"/>
  <c r="CZ131" i="17"/>
  <c r="CT221" i="17"/>
  <c r="CW131" i="17" l="1"/>
  <c r="CP7" i="17"/>
  <c r="DA7" i="17"/>
  <c r="DC131" i="17"/>
  <c r="CH77" i="17"/>
  <c r="CV131" i="17"/>
  <c r="CN131" i="17"/>
  <c r="CY131" i="17"/>
  <c r="CZ7" i="17"/>
  <c r="CK131" i="17"/>
  <c r="CT77" i="17"/>
  <c r="DE77" i="17" s="1"/>
  <c r="CU131" i="17"/>
  <c r="CH58" i="17"/>
  <c r="CH55" i="17" s="1"/>
  <c r="CR55" i="17" s="1"/>
  <c r="DB131" i="17"/>
  <c r="CT20" i="17"/>
  <c r="DE22" i="17"/>
  <c r="CT84" i="17"/>
  <c r="DE84" i="17" s="1"/>
  <c r="DE35" i="17"/>
  <c r="CT55" i="17"/>
  <c r="DE55" i="17" s="1"/>
  <c r="DE58" i="17"/>
  <c r="DE92" i="17"/>
  <c r="CT133" i="17"/>
  <c r="DE134" i="17"/>
  <c r="CX131" i="17"/>
  <c r="CT220" i="17"/>
  <c r="DE221" i="17"/>
  <c r="CH84" i="17"/>
  <c r="CR84" i="17" s="1"/>
  <c r="DB7" i="17"/>
  <c r="CP131" i="17"/>
  <c r="DE158" i="17"/>
  <c r="DE48" i="17"/>
  <c r="DD131" i="17"/>
  <c r="CL131" i="17"/>
  <c r="CR35" i="17"/>
  <c r="CR48" i="17"/>
  <c r="CH133" i="17"/>
  <c r="CR134" i="17"/>
  <c r="CH219" i="17"/>
  <c r="CR220" i="17"/>
  <c r="CH20" i="17"/>
  <c r="CR20" i="17" s="1"/>
  <c r="CR22" i="17"/>
  <c r="CR92" i="17"/>
  <c r="DA131" i="17"/>
  <c r="CR221" i="17"/>
  <c r="CR81" i="17"/>
  <c r="CR158" i="17"/>
  <c r="CR78" i="17"/>
  <c r="CM131" i="17"/>
  <c r="CJ7" i="17"/>
  <c r="CQ131" i="17"/>
  <c r="CV7" i="17"/>
  <c r="CL7" i="17"/>
  <c r="CI7" i="17"/>
  <c r="CW7" i="17"/>
  <c r="CU7" i="17"/>
  <c r="CK7" i="17"/>
  <c r="CO7" i="17"/>
  <c r="CY7" i="17"/>
  <c r="CN7" i="17"/>
  <c r="DC7" i="17"/>
  <c r="CI131" i="17"/>
  <c r="CQ7" i="17"/>
  <c r="CX7" i="17"/>
  <c r="DC54" i="17"/>
  <c r="CU54" i="17"/>
  <c r="CV54" i="17"/>
  <c r="CN54" i="17"/>
  <c r="CO54" i="17"/>
  <c r="CP54" i="17"/>
  <c r="CQ77" i="17"/>
  <c r="CQ54" i="17" s="1"/>
  <c r="DB54" i="17"/>
  <c r="CM7" i="17"/>
  <c r="CM54" i="17"/>
  <c r="CJ131" i="17"/>
  <c r="CJ132" i="17"/>
  <c r="CK54" i="17"/>
  <c r="CJ54" i="17"/>
  <c r="CZ54" i="17"/>
  <c r="CX54" i="17"/>
  <c r="DD7" i="17"/>
  <c r="DA54" i="17"/>
  <c r="CL54" i="17"/>
  <c r="CY54" i="17"/>
  <c r="CI54" i="17"/>
  <c r="DD54" i="17"/>
  <c r="CW54" i="17"/>
  <c r="CY132" i="17"/>
  <c r="DB6" i="17" l="1"/>
  <c r="DA6" i="17"/>
  <c r="CP6" i="17"/>
  <c r="CZ6" i="17"/>
  <c r="CZ5" i="17" s="1"/>
  <c r="CR58" i="17"/>
  <c r="CO6" i="17"/>
  <c r="CO5" i="17" s="1"/>
  <c r="CH54" i="17"/>
  <c r="CR54" i="17" s="1"/>
  <c r="CT54" i="17"/>
  <c r="DE54" i="17" s="1"/>
  <c r="CW6" i="17"/>
  <c r="CW5" i="17" s="1"/>
  <c r="CH7" i="17"/>
  <c r="CR7" i="17" s="1"/>
  <c r="CV6" i="17"/>
  <c r="CT7" i="17"/>
  <c r="DE7" i="17" s="1"/>
  <c r="DE20" i="17"/>
  <c r="DE133" i="17"/>
  <c r="CT132" i="17"/>
  <c r="DE132" i="17" s="1"/>
  <c r="CT219" i="17"/>
  <c r="DE220" i="17"/>
  <c r="CR133" i="17"/>
  <c r="CH132" i="17"/>
  <c r="CR132" i="17" s="1"/>
  <c r="CI6" i="17"/>
  <c r="CI5" i="17" s="1"/>
  <c r="CH131" i="17"/>
  <c r="CR131" i="17" s="1"/>
  <c r="CR219" i="17"/>
  <c r="CL6" i="17"/>
  <c r="CN6" i="17"/>
  <c r="CN5" i="17" s="1"/>
  <c r="CR77" i="17"/>
  <c r="CJ6" i="17"/>
  <c r="DC6" i="17"/>
  <c r="DC5" i="17" s="1"/>
  <c r="CU6" i="17"/>
  <c r="CU5" i="17" s="1"/>
  <c r="CY6" i="17"/>
  <c r="CX6" i="17"/>
  <c r="CX5" i="17" s="1"/>
  <c r="CK6" i="17"/>
  <c r="CQ6" i="17"/>
  <c r="CM6" i="17"/>
  <c r="CM5" i="17" s="1"/>
  <c r="DD6" i="17"/>
  <c r="DA5" i="17"/>
  <c r="DB5" i="17"/>
  <c r="CP5" i="17" l="1"/>
  <c r="CL5" i="17"/>
  <c r="CT6" i="17"/>
  <c r="DE6" i="17" s="1"/>
  <c r="CV5" i="17"/>
  <c r="CY5" i="17"/>
  <c r="CH6" i="17"/>
  <c r="CT131" i="17"/>
  <c r="DE219" i="17"/>
  <c r="CQ5" i="17"/>
  <c r="CJ5" i="17"/>
  <c r="CK5" i="17"/>
  <c r="DD5" i="17"/>
  <c r="CT5" i="17" l="1"/>
  <c r="DE5" i="17" s="1"/>
  <c r="CH5" i="17"/>
  <c r="CR5" i="17" s="1"/>
  <c r="CR6" i="17"/>
  <c r="DE131" i="17"/>
  <c r="CA155" i="17"/>
  <c r="CG155" i="17" s="1"/>
  <c r="CS155" i="17" s="1"/>
  <c r="DF155" i="17" s="1"/>
  <c r="CA156" i="17"/>
  <c r="CG156" i="17" s="1"/>
  <c r="CS156" i="17" s="1"/>
  <c r="DF156" i="17" s="1"/>
  <c r="CA229" i="17"/>
  <c r="CG229" i="17" s="1"/>
  <c r="CS229" i="17" s="1"/>
  <c r="DF229" i="17" s="1"/>
  <c r="CE212" i="17"/>
  <c r="CD212" i="17"/>
  <c r="CC212" i="17"/>
  <c r="CB212" i="17"/>
  <c r="BY212" i="17"/>
  <c r="BX212" i="17"/>
  <c r="BW212" i="17"/>
  <c r="BV212" i="17"/>
  <c r="BU212" i="17"/>
  <c r="BT212" i="17"/>
  <c r="CF212" i="17" l="1"/>
  <c r="CE233" i="17"/>
  <c r="CE232" i="17" s="1"/>
  <c r="CE227" i="17"/>
  <c r="CE226" i="17" s="1"/>
  <c r="CE224" i="17"/>
  <c r="CE222" i="17"/>
  <c r="CE177" i="17"/>
  <c r="CE163" i="17"/>
  <c r="CE158" i="17" s="1"/>
  <c r="CE139" i="17"/>
  <c r="CE137" i="17"/>
  <c r="CE135" i="17"/>
  <c r="CE134" i="17" s="1"/>
  <c r="CE133" i="17" s="1"/>
  <c r="CE123" i="17"/>
  <c r="CE122" i="17" s="1"/>
  <c r="CE118" i="17" s="1"/>
  <c r="CE116" i="17"/>
  <c r="CE109" i="17"/>
  <c r="CE107" i="17"/>
  <c r="CE105" i="17"/>
  <c r="CE94" i="17"/>
  <c r="CE89" i="17"/>
  <c r="CE88" i="17" s="1"/>
  <c r="CE86" i="17"/>
  <c r="CE85" i="17" s="1"/>
  <c r="CE82" i="17"/>
  <c r="CE81" i="17" s="1"/>
  <c r="CE79" i="17"/>
  <c r="CE78" i="17" s="1"/>
  <c r="CE72" i="17"/>
  <c r="CE71" i="17" s="1"/>
  <c r="CE69" i="17"/>
  <c r="CE67" i="17"/>
  <c r="CE66" i="17" s="1"/>
  <c r="CE64" i="17"/>
  <c r="CE63" i="17" s="1"/>
  <c r="CE59" i="17"/>
  <c r="CE56" i="17"/>
  <c r="CE52" i="17"/>
  <c r="CE50" i="17"/>
  <c r="CE49" i="17" s="1"/>
  <c r="CE44" i="17"/>
  <c r="CE43" i="17" s="1"/>
  <c r="CE41" i="17"/>
  <c r="CE39" i="17"/>
  <c r="CE38" i="17"/>
  <c r="CE36" i="17"/>
  <c r="CE33" i="17"/>
  <c r="CE30" i="17"/>
  <c r="CE27" i="17"/>
  <c r="CE25" i="17"/>
  <c r="CE23" i="17"/>
  <c r="CE15" i="17"/>
  <c r="CE14" i="17" s="1"/>
  <c r="CE9" i="17"/>
  <c r="CE8" i="17" s="1"/>
  <c r="CE22" i="17" l="1"/>
  <c r="CE20" i="17" s="1"/>
  <c r="CE48" i="17"/>
  <c r="CE58" i="17"/>
  <c r="CE55" i="17" s="1"/>
  <c r="CE92" i="17"/>
  <c r="CE35" i="17"/>
  <c r="CE77" i="17"/>
  <c r="CE221" i="17"/>
  <c r="CE220" i="17" s="1"/>
  <c r="CE219" i="17" s="1"/>
  <c r="CE131" i="17" s="1"/>
  <c r="CE84" i="17"/>
  <c r="CE132" i="17"/>
  <c r="CE7" i="17" l="1"/>
  <c r="CE54" i="17"/>
  <c r="CE6" i="17" l="1"/>
  <c r="CE5" i="17" s="1"/>
  <c r="CD139" i="17" l="1"/>
  <c r="CC139" i="17"/>
  <c r="CB139" i="17"/>
  <c r="BY139" i="17"/>
  <c r="BX139" i="17"/>
  <c r="BW139" i="17"/>
  <c r="BV139" i="17"/>
  <c r="BU139" i="17"/>
  <c r="BT139" i="17"/>
  <c r="CF139" i="17" l="1"/>
  <c r="BS234" i="17"/>
  <c r="CA234" i="17" s="1"/>
  <c r="CG234" i="17" s="1"/>
  <c r="CS234" i="17" s="1"/>
  <c r="DF234" i="17" s="1"/>
  <c r="BS235" i="17"/>
  <c r="CA235" i="17" s="1"/>
  <c r="CG235" i="17" s="1"/>
  <c r="CS235" i="17" s="1"/>
  <c r="DF235" i="17" s="1"/>
  <c r="BS236" i="17"/>
  <c r="CA236" i="17" s="1"/>
  <c r="CG236" i="17" s="1"/>
  <c r="CS236" i="17" s="1"/>
  <c r="DF236" i="17" s="1"/>
  <c r="BS237" i="17"/>
  <c r="CA237" i="17" s="1"/>
  <c r="CG237" i="17" s="1"/>
  <c r="CS237" i="17" s="1"/>
  <c r="DF237" i="17" s="1"/>
  <c r="BQ139" i="17"/>
  <c r="BQ201" i="17"/>
  <c r="BR201" i="17" s="1"/>
  <c r="DG201" i="17" s="1"/>
  <c r="BQ160" i="17"/>
  <c r="BR160" i="17" s="1"/>
  <c r="DG160" i="17" s="1"/>
  <c r="CD233" i="17" l="1"/>
  <c r="CD232" i="17" s="1"/>
  <c r="CC233" i="17"/>
  <c r="CC232" i="17" s="1"/>
  <c r="CB233" i="17"/>
  <c r="BY233" i="17"/>
  <c r="BY232" i="17" s="1"/>
  <c r="BX233" i="17"/>
  <c r="BX232" i="17" s="1"/>
  <c r="BW233" i="17"/>
  <c r="BW232" i="17" s="1"/>
  <c r="BV233" i="17"/>
  <c r="BV232" i="17" s="1"/>
  <c r="BU233" i="17"/>
  <c r="BU232" i="17" s="1"/>
  <c r="BT233" i="17"/>
  <c r="BT232" i="17" s="1"/>
  <c r="BQ233" i="17"/>
  <c r="BP238" i="17"/>
  <c r="BP233" i="17" l="1"/>
  <c r="BS233" i="17" s="1"/>
  <c r="CA233" i="17" s="1"/>
  <c r="CG233" i="17" s="1"/>
  <c r="CS233" i="17" s="1"/>
  <c r="DF233" i="17" s="1"/>
  <c r="BR238" i="17"/>
  <c r="DG238" i="17" s="1"/>
  <c r="CB232" i="17"/>
  <c r="CF232" i="17" s="1"/>
  <c r="CF233" i="17"/>
  <c r="BQ232" i="17"/>
  <c r="CD227" i="17"/>
  <c r="CD226" i="17" s="1"/>
  <c r="CC227" i="17"/>
  <c r="CC226" i="17" s="1"/>
  <c r="CB227" i="17"/>
  <c r="BY227" i="17"/>
  <c r="BY226" i="17" s="1"/>
  <c r="BX227" i="17"/>
  <c r="BX226" i="17" s="1"/>
  <c r="BW227" i="17"/>
  <c r="BW226" i="17" s="1"/>
  <c r="BV227" i="17"/>
  <c r="BV226" i="17" s="1"/>
  <c r="BU227" i="17"/>
  <c r="BU226" i="17" s="1"/>
  <c r="CD224" i="17"/>
  <c r="CC224" i="17"/>
  <c r="CB224" i="17"/>
  <c r="BY224" i="17"/>
  <c r="BX224" i="17"/>
  <c r="BW224" i="17"/>
  <c r="BV224" i="17"/>
  <c r="BU224" i="17"/>
  <c r="CD222" i="17"/>
  <c r="CD221" i="17" s="1"/>
  <c r="CC222" i="17"/>
  <c r="CB222" i="17"/>
  <c r="BY222" i="17"/>
  <c r="BY221" i="17" s="1"/>
  <c r="BX222" i="17"/>
  <c r="BW222" i="17"/>
  <c r="BV222" i="17"/>
  <c r="BU222" i="17"/>
  <c r="BU221" i="17" s="1"/>
  <c r="CD177" i="17"/>
  <c r="CC177" i="17"/>
  <c r="CB177" i="17"/>
  <c r="BY177" i="17"/>
  <c r="BX177" i="17"/>
  <c r="BW177" i="17"/>
  <c r="BV177" i="17"/>
  <c r="BU177" i="17"/>
  <c r="CD163" i="17"/>
  <c r="CD158" i="17" s="1"/>
  <c r="CC163" i="17"/>
  <c r="CC158" i="17" s="1"/>
  <c r="CB163" i="17"/>
  <c r="BY163" i="17"/>
  <c r="BX163" i="17"/>
  <c r="BX158" i="17" s="1"/>
  <c r="BW163" i="17"/>
  <c r="BW158" i="17" s="1"/>
  <c r="BV163" i="17"/>
  <c r="BV158" i="17" s="1"/>
  <c r="BU163" i="17"/>
  <c r="BU158" i="17" s="1"/>
  <c r="CD137" i="17"/>
  <c r="CC137" i="17"/>
  <c r="CB137" i="17"/>
  <c r="BY137" i="17"/>
  <c r="BX137" i="17"/>
  <c r="BW137" i="17"/>
  <c r="BV137" i="17"/>
  <c r="BU137" i="17"/>
  <c r="CD135" i="17"/>
  <c r="CD134" i="17" s="1"/>
  <c r="CD133" i="17" s="1"/>
  <c r="CC135" i="17"/>
  <c r="CC134" i="17" s="1"/>
  <c r="CC133" i="17" s="1"/>
  <c r="CB135" i="17"/>
  <c r="BY135" i="17"/>
  <c r="BY134" i="17" s="1"/>
  <c r="BY133" i="17" s="1"/>
  <c r="BX135" i="17"/>
  <c r="BX134" i="17" s="1"/>
  <c r="BX133" i="17" s="1"/>
  <c r="BW135" i="17"/>
  <c r="BW134" i="17" s="1"/>
  <c r="BW133" i="17" s="1"/>
  <c r="BV135" i="17"/>
  <c r="BV134" i="17" s="1"/>
  <c r="BV133" i="17" s="1"/>
  <c r="BU135" i="17"/>
  <c r="BU134" i="17" s="1"/>
  <c r="BU133" i="17" s="1"/>
  <c r="CD123" i="17"/>
  <c r="CC123" i="17"/>
  <c r="CB123" i="17"/>
  <c r="BY123" i="17"/>
  <c r="BY122" i="17" s="1"/>
  <c r="BY118" i="17" s="1"/>
  <c r="BX123" i="17"/>
  <c r="BX122" i="17" s="1"/>
  <c r="BX118" i="17" s="1"/>
  <c r="BW123" i="17"/>
  <c r="BW122" i="17" s="1"/>
  <c r="BW118" i="17" s="1"/>
  <c r="BV123" i="17"/>
  <c r="BV122" i="17" s="1"/>
  <c r="BV118" i="17" s="1"/>
  <c r="BU123" i="17"/>
  <c r="BU122" i="17" s="1"/>
  <c r="BU118" i="17" s="1"/>
  <c r="CD122" i="17"/>
  <c r="CD118" i="17" s="1"/>
  <c r="CC122" i="17"/>
  <c r="CC118" i="17" s="1"/>
  <c r="CD116" i="17"/>
  <c r="CC116" i="17"/>
  <c r="CB116" i="17"/>
  <c r="BY116" i="17"/>
  <c r="BX116" i="17"/>
  <c r="BW116" i="17"/>
  <c r="BV116" i="17"/>
  <c r="BU116" i="17"/>
  <c r="CD109" i="17"/>
  <c r="CC109" i="17"/>
  <c r="CB109" i="17"/>
  <c r="BY109" i="17"/>
  <c r="BX109" i="17"/>
  <c r="BW109" i="17"/>
  <c r="BV109" i="17"/>
  <c r="BU109" i="17"/>
  <c r="CD107" i="17"/>
  <c r="CC107" i="17"/>
  <c r="CB107" i="17"/>
  <c r="BY107" i="17"/>
  <c r="BX107" i="17"/>
  <c r="BW107" i="17"/>
  <c r="BV107" i="17"/>
  <c r="BU107" i="17"/>
  <c r="CD105" i="17"/>
  <c r="CC105" i="17"/>
  <c r="CB105" i="17"/>
  <c r="BY105" i="17"/>
  <c r="BX105" i="17"/>
  <c r="BW105" i="17"/>
  <c r="BV105" i="17"/>
  <c r="BU105" i="17"/>
  <c r="CD94" i="17"/>
  <c r="CC94" i="17"/>
  <c r="CB94" i="17"/>
  <c r="BY94" i="17"/>
  <c r="BY92" i="17" s="1"/>
  <c r="BX94" i="17"/>
  <c r="BW94" i="17"/>
  <c r="BW92" i="17" s="1"/>
  <c r="BV94" i="17"/>
  <c r="BV92" i="17" s="1"/>
  <c r="BU94" i="17"/>
  <c r="BU92" i="17" s="1"/>
  <c r="CD89" i="17"/>
  <c r="CD88" i="17" s="1"/>
  <c r="CC89" i="17"/>
  <c r="CC88" i="17" s="1"/>
  <c r="CB89" i="17"/>
  <c r="BY89" i="17"/>
  <c r="BY88" i="17" s="1"/>
  <c r="BX89" i="17"/>
  <c r="BX88" i="17" s="1"/>
  <c r="BW89" i="17"/>
  <c r="BW88" i="17" s="1"/>
  <c r="BV89" i="17"/>
  <c r="BV88" i="17" s="1"/>
  <c r="BU89" i="17"/>
  <c r="BU88" i="17" s="1"/>
  <c r="CD86" i="17"/>
  <c r="CD85" i="17" s="1"/>
  <c r="CC86" i="17"/>
  <c r="CC85" i="17" s="1"/>
  <c r="CB86" i="17"/>
  <c r="BY86" i="17"/>
  <c r="BY85" i="17" s="1"/>
  <c r="BX86" i="17"/>
  <c r="BX85" i="17" s="1"/>
  <c r="BW86" i="17"/>
  <c r="BW85" i="17" s="1"/>
  <c r="BV86" i="17"/>
  <c r="BV85" i="17" s="1"/>
  <c r="BU86" i="17"/>
  <c r="BU85" i="17" s="1"/>
  <c r="CD82" i="17"/>
  <c r="CD81" i="17" s="1"/>
  <c r="CC82" i="17"/>
  <c r="CC81" i="17" s="1"/>
  <c r="CB82" i="17"/>
  <c r="BY82" i="17"/>
  <c r="BY81" i="17" s="1"/>
  <c r="BX82" i="17"/>
  <c r="BX81" i="17" s="1"/>
  <c r="BW82" i="17"/>
  <c r="BW81" i="17" s="1"/>
  <c r="BV82" i="17"/>
  <c r="BV81" i="17" s="1"/>
  <c r="BU82" i="17"/>
  <c r="BU81" i="17" s="1"/>
  <c r="CD79" i="17"/>
  <c r="CD78" i="17" s="1"/>
  <c r="CC79" i="17"/>
  <c r="CC78" i="17" s="1"/>
  <c r="CB79" i="17"/>
  <c r="BY79" i="17"/>
  <c r="BX79" i="17"/>
  <c r="BX78" i="17" s="1"/>
  <c r="BW79" i="17"/>
  <c r="BW78" i="17" s="1"/>
  <c r="BV79" i="17"/>
  <c r="BV78" i="17" s="1"/>
  <c r="BU79" i="17"/>
  <c r="BU78" i="17" s="1"/>
  <c r="CD72" i="17"/>
  <c r="CD71" i="17" s="1"/>
  <c r="CC72" i="17"/>
  <c r="CC71" i="17" s="1"/>
  <c r="CB72" i="17"/>
  <c r="BY72" i="17"/>
  <c r="BY71" i="17" s="1"/>
  <c r="BX72" i="17"/>
  <c r="BW72" i="17"/>
  <c r="BW71" i="17" s="1"/>
  <c r="BV72" i="17"/>
  <c r="BV71" i="17" s="1"/>
  <c r="BU72" i="17"/>
  <c r="BU71" i="17" s="1"/>
  <c r="BX71" i="17"/>
  <c r="CD69" i="17"/>
  <c r="CC69" i="17"/>
  <c r="CB69" i="17"/>
  <c r="BY69" i="17"/>
  <c r="BX69" i="17"/>
  <c r="BW69" i="17"/>
  <c r="BV69" i="17"/>
  <c r="BU69" i="17"/>
  <c r="CD67" i="17"/>
  <c r="CD66" i="17" s="1"/>
  <c r="CC67" i="17"/>
  <c r="CC66" i="17" s="1"/>
  <c r="CB67" i="17"/>
  <c r="BY67" i="17"/>
  <c r="BY66" i="17" s="1"/>
  <c r="BX67" i="17"/>
  <c r="BX66" i="17" s="1"/>
  <c r="BW67" i="17"/>
  <c r="BW66" i="17" s="1"/>
  <c r="BV67" i="17"/>
  <c r="BV66" i="17" s="1"/>
  <c r="BU67" i="17"/>
  <c r="BU66" i="17" s="1"/>
  <c r="CD64" i="17"/>
  <c r="CD63" i="17" s="1"/>
  <c r="CC64" i="17"/>
  <c r="CC63" i="17" s="1"/>
  <c r="CB64" i="17"/>
  <c r="BY64" i="17"/>
  <c r="BY63" i="17" s="1"/>
  <c r="BX64" i="17"/>
  <c r="BX63" i="17" s="1"/>
  <c r="BW64" i="17"/>
  <c r="BW63" i="17" s="1"/>
  <c r="BV64" i="17"/>
  <c r="BV63" i="17" s="1"/>
  <c r="BU64" i="17"/>
  <c r="BU63" i="17" s="1"/>
  <c r="CD59" i="17"/>
  <c r="CC59" i="17"/>
  <c r="CB59" i="17"/>
  <c r="BY59" i="17"/>
  <c r="BX59" i="17"/>
  <c r="BW59" i="17"/>
  <c r="BV59" i="17"/>
  <c r="BU59" i="17"/>
  <c r="CD56" i="17"/>
  <c r="CC56" i="17"/>
  <c r="CB56" i="17"/>
  <c r="BY56" i="17"/>
  <c r="BX56" i="17"/>
  <c r="BW56" i="17"/>
  <c r="BV56" i="17"/>
  <c r="BU56" i="17"/>
  <c r="CD52" i="17"/>
  <c r="CC52" i="17"/>
  <c r="CB52" i="17"/>
  <c r="BY52" i="17"/>
  <c r="BX52" i="17"/>
  <c r="BW52" i="17"/>
  <c r="BV52" i="17"/>
  <c r="BU52" i="17"/>
  <c r="CD50" i="17"/>
  <c r="CD49" i="17" s="1"/>
  <c r="CD48" i="17" s="1"/>
  <c r="CC50" i="17"/>
  <c r="CC49" i="17" s="1"/>
  <c r="CC48" i="17" s="1"/>
  <c r="CB50" i="17"/>
  <c r="BY50" i="17"/>
  <c r="BY49" i="17" s="1"/>
  <c r="BY48" i="17" s="1"/>
  <c r="BX50" i="17"/>
  <c r="BX49" i="17" s="1"/>
  <c r="BX48" i="17" s="1"/>
  <c r="BW50" i="17"/>
  <c r="BW49" i="17" s="1"/>
  <c r="BW48" i="17" s="1"/>
  <c r="BV50" i="17"/>
  <c r="BV49" i="17" s="1"/>
  <c r="BU50" i="17"/>
  <c r="BU49" i="17" s="1"/>
  <c r="BU48" i="17" s="1"/>
  <c r="CD44" i="17"/>
  <c r="CD43" i="17" s="1"/>
  <c r="CC44" i="17"/>
  <c r="CC43" i="17" s="1"/>
  <c r="CB44" i="17"/>
  <c r="BY44" i="17"/>
  <c r="BY43" i="17" s="1"/>
  <c r="BX44" i="17"/>
  <c r="BX43" i="17" s="1"/>
  <c r="BW44" i="17"/>
  <c r="BW43" i="17" s="1"/>
  <c r="BV44" i="17"/>
  <c r="BV43" i="17" s="1"/>
  <c r="BU44" i="17"/>
  <c r="BU43" i="17" s="1"/>
  <c r="CD41" i="17"/>
  <c r="CC41" i="17"/>
  <c r="CB41" i="17"/>
  <c r="BY41" i="17"/>
  <c r="BX41" i="17"/>
  <c r="BW41" i="17"/>
  <c r="BV41" i="17"/>
  <c r="BU41" i="17"/>
  <c r="CD39" i="17"/>
  <c r="CC39" i="17"/>
  <c r="CB39" i="17"/>
  <c r="BY39" i="17"/>
  <c r="BX39" i="17"/>
  <c r="BW39" i="17"/>
  <c r="BV39" i="17"/>
  <c r="BU39" i="17"/>
  <c r="CD38" i="17"/>
  <c r="CC38" i="17"/>
  <c r="CB38" i="17"/>
  <c r="BY38" i="17"/>
  <c r="BX38" i="17"/>
  <c r="BW38" i="17"/>
  <c r="BV38" i="17"/>
  <c r="BU38" i="17"/>
  <c r="CD36" i="17"/>
  <c r="CD35" i="17" s="1"/>
  <c r="CC36" i="17"/>
  <c r="CB36" i="17"/>
  <c r="BY36" i="17"/>
  <c r="BY35" i="17" s="1"/>
  <c r="BX36" i="17"/>
  <c r="BW36" i="17"/>
  <c r="BV36" i="17"/>
  <c r="BU36" i="17"/>
  <c r="BU35" i="17" s="1"/>
  <c r="CD33" i="17"/>
  <c r="CC33" i="17"/>
  <c r="CB33" i="17"/>
  <c r="BY33" i="17"/>
  <c r="BX33" i="17"/>
  <c r="BW33" i="17"/>
  <c r="BV33" i="17"/>
  <c r="BU33" i="17"/>
  <c r="CD30" i="17"/>
  <c r="CC30" i="17"/>
  <c r="CB30" i="17"/>
  <c r="BY30" i="17"/>
  <c r="BX30" i="17"/>
  <c r="BW30" i="17"/>
  <c r="BV30" i="17"/>
  <c r="BU30" i="17"/>
  <c r="CD27" i="17"/>
  <c r="CC27" i="17"/>
  <c r="CB27" i="17"/>
  <c r="BY27" i="17"/>
  <c r="BX27" i="17"/>
  <c r="BW27" i="17"/>
  <c r="BV27" i="17"/>
  <c r="BU27" i="17"/>
  <c r="CD25" i="17"/>
  <c r="CC25" i="17"/>
  <c r="CB25" i="17"/>
  <c r="BY25" i="17"/>
  <c r="BX25" i="17"/>
  <c r="BW25" i="17"/>
  <c r="BV25" i="17"/>
  <c r="BU25" i="17"/>
  <c r="CD23" i="17"/>
  <c r="CD22" i="17" s="1"/>
  <c r="CC23" i="17"/>
  <c r="CB23" i="17"/>
  <c r="BY23" i="17"/>
  <c r="BY22" i="17" s="1"/>
  <c r="BY20" i="17" s="1"/>
  <c r="BX23" i="17"/>
  <c r="BW23" i="17"/>
  <c r="BW22" i="17" s="1"/>
  <c r="BW20" i="17" s="1"/>
  <c r="BV23" i="17"/>
  <c r="BV22" i="17" s="1"/>
  <c r="BV20" i="17" s="1"/>
  <c r="BU23" i="17"/>
  <c r="BU22" i="17" s="1"/>
  <c r="BU20" i="17" s="1"/>
  <c r="CD15" i="17"/>
  <c r="CC15" i="17"/>
  <c r="CC14" i="17" s="1"/>
  <c r="CB15" i="17"/>
  <c r="BY15" i="17"/>
  <c r="BY14" i="17" s="1"/>
  <c r="BX15" i="17"/>
  <c r="BX14" i="17" s="1"/>
  <c r="BW15" i="17"/>
  <c r="BW14" i="17" s="1"/>
  <c r="BV15" i="17"/>
  <c r="BV14" i="17" s="1"/>
  <c r="BU15" i="17"/>
  <c r="BU14" i="17" s="1"/>
  <c r="CD14" i="17"/>
  <c r="CD9" i="17"/>
  <c r="CD8" i="17" s="1"/>
  <c r="CC9" i="17"/>
  <c r="CC8" i="17" s="1"/>
  <c r="CB9" i="17"/>
  <c r="BY9" i="17"/>
  <c r="BY8" i="17" s="1"/>
  <c r="BX9" i="17"/>
  <c r="BX8" i="17" s="1"/>
  <c r="BW9" i="17"/>
  <c r="BW8" i="17" s="1"/>
  <c r="BV9" i="17"/>
  <c r="BV8" i="17" s="1"/>
  <c r="BU9" i="17"/>
  <c r="BU8" i="17" s="1"/>
  <c r="BP232" i="17" l="1"/>
  <c r="BR232" i="17" s="1"/>
  <c r="DG232" i="17" s="1"/>
  <c r="BR233" i="17"/>
  <c r="DG233" i="17" s="1"/>
  <c r="CD20" i="17"/>
  <c r="CF25" i="17"/>
  <c r="CF27" i="17"/>
  <c r="CF30" i="17"/>
  <c r="CF33" i="17"/>
  <c r="CF38" i="17"/>
  <c r="CF39" i="17"/>
  <c r="CF41" i="17"/>
  <c r="CF52" i="17"/>
  <c r="CF56" i="17"/>
  <c r="CF59" i="17"/>
  <c r="CF69" i="17"/>
  <c r="CF137" i="17"/>
  <c r="CF177" i="17"/>
  <c r="CF222" i="17"/>
  <c r="CF224" i="17"/>
  <c r="CB35" i="17"/>
  <c r="CF36" i="17"/>
  <c r="CB8" i="17"/>
  <c r="CF8" i="17" s="1"/>
  <c r="CF9" i="17"/>
  <c r="CC35" i="17"/>
  <c r="CB71" i="17"/>
  <c r="CF71" i="17" s="1"/>
  <c r="CF72" i="17"/>
  <c r="CB78" i="17"/>
  <c r="CF78" i="17" s="1"/>
  <c r="CF79" i="17"/>
  <c r="CB81" i="17"/>
  <c r="CF81" i="17" s="1"/>
  <c r="CF82" i="17"/>
  <c r="CB85" i="17"/>
  <c r="CF85" i="17" s="1"/>
  <c r="CF86" i="17"/>
  <c r="CB22" i="17"/>
  <c r="CF23" i="17"/>
  <c r="CB43" i="17"/>
  <c r="CF43" i="17" s="1"/>
  <c r="CF44" i="17"/>
  <c r="CB49" i="17"/>
  <c r="CF50" i="17"/>
  <c r="CB63" i="17"/>
  <c r="CF63" i="17" s="1"/>
  <c r="CF64" i="17"/>
  <c r="CB66" i="17"/>
  <c r="CF66" i="17" s="1"/>
  <c r="CF67" i="17"/>
  <c r="CB226" i="17"/>
  <c r="CF226" i="17" s="1"/>
  <c r="CF227" i="17"/>
  <c r="CB88" i="17"/>
  <c r="CF88" i="17" s="1"/>
  <c r="CF89" i="17"/>
  <c r="CF94" i="17"/>
  <c r="CF105" i="17"/>
  <c r="CF107" i="17"/>
  <c r="CF109" i="17"/>
  <c r="CF116" i="17"/>
  <c r="CB122" i="17"/>
  <c r="CF123" i="17"/>
  <c r="CB134" i="17"/>
  <c r="CF135" i="17"/>
  <c r="CB158" i="17"/>
  <c r="CF158" i="17" s="1"/>
  <c r="CF163" i="17"/>
  <c r="CB14" i="17"/>
  <c r="CF14" i="17" s="1"/>
  <c r="CF15" i="17"/>
  <c r="BY158" i="17"/>
  <c r="BY132" i="17" s="1"/>
  <c r="BW35" i="17"/>
  <c r="BW7" i="17" s="1"/>
  <c r="CD92" i="17"/>
  <c r="CD84" i="17"/>
  <c r="BU84" i="17"/>
  <c r="BV84" i="17"/>
  <c r="BX35" i="17"/>
  <c r="BW84" i="17"/>
  <c r="CB92" i="17"/>
  <c r="CC92" i="17"/>
  <c r="BY84" i="17"/>
  <c r="BX92" i="17"/>
  <c r="CC22" i="17"/>
  <c r="CC20" i="17" s="1"/>
  <c r="BV35" i="17"/>
  <c r="BV58" i="17"/>
  <c r="BV55" i="17" s="1"/>
  <c r="CB58" i="17"/>
  <c r="BW58" i="17"/>
  <c r="BW55" i="17" s="1"/>
  <c r="BX22" i="17"/>
  <c r="BX20" i="17" s="1"/>
  <c r="BY78" i="17"/>
  <c r="BY77" i="17" s="1"/>
  <c r="BW77" i="17"/>
  <c r="BX77" i="17"/>
  <c r="CC84" i="17"/>
  <c r="BU7" i="17"/>
  <c r="BY7" i="17"/>
  <c r="BX84" i="17"/>
  <c r="BV48" i="17"/>
  <c r="BX58" i="17"/>
  <c r="BX55" i="17" s="1"/>
  <c r="CC58" i="17"/>
  <c r="CC55" i="17" s="1"/>
  <c r="CD7" i="17"/>
  <c r="BU58" i="17"/>
  <c r="BU55" i="17" s="1"/>
  <c r="BY58" i="17"/>
  <c r="BY55" i="17" s="1"/>
  <c r="CD58" i="17"/>
  <c r="CD55" i="17" s="1"/>
  <c r="BV77" i="17"/>
  <c r="BU77" i="17"/>
  <c r="CD77" i="17"/>
  <c r="BV221" i="17"/>
  <c r="BV220" i="17" s="1"/>
  <c r="BV219" i="17" s="1"/>
  <c r="BV131" i="17" s="1"/>
  <c r="BX221" i="17"/>
  <c r="BX220" i="17" s="1"/>
  <c r="BX219" i="17" s="1"/>
  <c r="BX131" i="17" s="1"/>
  <c r="CC221" i="17"/>
  <c r="CC220" i="17" s="1"/>
  <c r="CC219" i="17" s="1"/>
  <c r="CC131" i="17" s="1"/>
  <c r="BW221" i="17"/>
  <c r="BW220" i="17" s="1"/>
  <c r="BW219" i="17" s="1"/>
  <c r="BW131" i="17" s="1"/>
  <c r="CB221" i="17"/>
  <c r="BY220" i="17"/>
  <c r="BY219" i="17" s="1"/>
  <c r="BX132" i="17"/>
  <c r="CD220" i="17"/>
  <c r="CD219" i="17" s="1"/>
  <c r="CD131" i="17" s="1"/>
  <c r="BV132" i="17"/>
  <c r="CC77" i="17"/>
  <c r="CC132" i="17"/>
  <c r="BW132" i="17"/>
  <c r="BU132" i="17"/>
  <c r="CD132" i="17"/>
  <c r="BU220" i="17"/>
  <c r="BU219" i="17" s="1"/>
  <c r="BU131" i="17" s="1"/>
  <c r="BO70" i="17"/>
  <c r="BS70" i="17" s="1"/>
  <c r="CA70" i="17" s="1"/>
  <c r="CG70" i="17" s="1"/>
  <c r="CS70" i="17" s="1"/>
  <c r="DF70" i="17" s="1"/>
  <c r="BX7" i="17" l="1"/>
  <c r="CC7" i="17"/>
  <c r="CB77" i="17"/>
  <c r="CF77" i="17" s="1"/>
  <c r="BY131" i="17"/>
  <c r="CB55" i="17"/>
  <c r="CF55" i="17" s="1"/>
  <c r="CF58" i="17"/>
  <c r="CB118" i="17"/>
  <c r="CF118" i="17" s="1"/>
  <c r="CF122" i="17"/>
  <c r="CF35" i="17"/>
  <c r="CB220" i="17"/>
  <c r="CF221" i="17"/>
  <c r="CB84" i="17"/>
  <c r="CF84" i="17" s="1"/>
  <c r="CB133" i="17"/>
  <c r="CF134" i="17"/>
  <c r="CF92" i="17"/>
  <c r="CB48" i="17"/>
  <c r="CF48" i="17" s="1"/>
  <c r="CF49" i="17"/>
  <c r="CB20" i="17"/>
  <c r="CF22" i="17"/>
  <c r="BV7" i="17"/>
  <c r="CC54" i="17"/>
  <c r="BU54" i="17"/>
  <c r="BU6" i="17" s="1"/>
  <c r="BW54" i="17"/>
  <c r="BW6" i="17" s="1"/>
  <c r="BW5" i="17" s="1"/>
  <c r="BY54" i="17"/>
  <c r="BV54" i="17"/>
  <c r="BX54" i="17"/>
  <c r="CD54" i="17"/>
  <c r="CD6" i="17" s="1"/>
  <c r="BK139" i="17"/>
  <c r="BO145" i="17"/>
  <c r="BS145" i="17" s="1"/>
  <c r="CA145" i="17" s="1"/>
  <c r="CG145" i="17" s="1"/>
  <c r="CS145" i="17" s="1"/>
  <c r="DF145" i="17" s="1"/>
  <c r="BJ139" i="17"/>
  <c r="BX6" i="17" l="1"/>
  <c r="CC6" i="17"/>
  <c r="CF20" i="17"/>
  <c r="CB7" i="17"/>
  <c r="CF7" i="17" s="1"/>
  <c r="CB54" i="17"/>
  <c r="CF133" i="17"/>
  <c r="CB132" i="17"/>
  <c r="CF132" i="17" s="1"/>
  <c r="CB219" i="17"/>
  <c r="CF220" i="17"/>
  <c r="BV6" i="17"/>
  <c r="BU5" i="17"/>
  <c r="BY6" i="17"/>
  <c r="BY5" i="17" s="1"/>
  <c r="BX5" i="17"/>
  <c r="CD5" i="17"/>
  <c r="CC5" i="17"/>
  <c r="BV5" i="17" l="1"/>
  <c r="CB6" i="17"/>
  <c r="CF54" i="17"/>
  <c r="CB131" i="17"/>
  <c r="CF131" i="17" s="1"/>
  <c r="CF219" i="17"/>
  <c r="CB5" i="17" l="1"/>
  <c r="CF6" i="17"/>
  <c r="BO144" i="17"/>
  <c r="BS144" i="17" s="1"/>
  <c r="CA144" i="17" s="1"/>
  <c r="CG144" i="17" s="1"/>
  <c r="CS144" i="17" s="1"/>
  <c r="DF144" i="17" s="1"/>
  <c r="BO146" i="17"/>
  <c r="BS146" i="17" s="1"/>
  <c r="CA146" i="17" s="1"/>
  <c r="CG146" i="17" s="1"/>
  <c r="CS146" i="17" s="1"/>
  <c r="DF146" i="17" s="1"/>
  <c r="CF5" i="17" l="1"/>
  <c r="BO10" i="17"/>
  <c r="BS10" i="17" s="1"/>
  <c r="CA10" i="17" s="1"/>
  <c r="CG10" i="17" s="1"/>
  <c r="CS10" i="17" s="1"/>
  <c r="DF10" i="17" s="1"/>
  <c r="BO11" i="17"/>
  <c r="BS11" i="17" s="1"/>
  <c r="CA11" i="17" s="1"/>
  <c r="CG11" i="17" s="1"/>
  <c r="CS11" i="17" s="1"/>
  <c r="DF11" i="17" s="1"/>
  <c r="BO12" i="17"/>
  <c r="BS12" i="17" s="1"/>
  <c r="CA12" i="17" s="1"/>
  <c r="CG12" i="17" s="1"/>
  <c r="CS12" i="17" s="1"/>
  <c r="DF12" i="17" s="1"/>
  <c r="BO13" i="17"/>
  <c r="BS13" i="17" s="1"/>
  <c r="CA13" i="17" s="1"/>
  <c r="CG13" i="17" s="1"/>
  <c r="CS13" i="17" s="1"/>
  <c r="DF13" i="17" s="1"/>
  <c r="BO16" i="17"/>
  <c r="BS16" i="17" s="1"/>
  <c r="CA16" i="17" s="1"/>
  <c r="CG16" i="17" s="1"/>
  <c r="CS16" i="17" s="1"/>
  <c r="DF16" i="17" s="1"/>
  <c r="BO17" i="17"/>
  <c r="BS17" i="17" s="1"/>
  <c r="CA17" i="17" s="1"/>
  <c r="CG17" i="17" s="1"/>
  <c r="CS17" i="17" s="1"/>
  <c r="DF17" i="17" s="1"/>
  <c r="BO18" i="17"/>
  <c r="BS18" i="17" s="1"/>
  <c r="CA18" i="17" s="1"/>
  <c r="CG18" i="17" s="1"/>
  <c r="CS18" i="17" s="1"/>
  <c r="DF18" i="17" s="1"/>
  <c r="BO19" i="17"/>
  <c r="BS19" i="17" s="1"/>
  <c r="CA19" i="17" s="1"/>
  <c r="CG19" i="17" s="1"/>
  <c r="CS19" i="17" s="1"/>
  <c r="DF19" i="17" s="1"/>
  <c r="BO21" i="17"/>
  <c r="BS21" i="17" s="1"/>
  <c r="CA21" i="17" s="1"/>
  <c r="CG21" i="17" s="1"/>
  <c r="CS21" i="17" s="1"/>
  <c r="DF21" i="17" s="1"/>
  <c r="BO24" i="17"/>
  <c r="BS24" i="17" s="1"/>
  <c r="CA24" i="17" s="1"/>
  <c r="CG24" i="17" s="1"/>
  <c r="CS24" i="17" s="1"/>
  <c r="DF24" i="17" s="1"/>
  <c r="BO26" i="17"/>
  <c r="BS26" i="17" s="1"/>
  <c r="CA26" i="17" s="1"/>
  <c r="CG26" i="17" s="1"/>
  <c r="CS26" i="17" s="1"/>
  <c r="DF26" i="17" s="1"/>
  <c r="BO28" i="17"/>
  <c r="BS28" i="17" s="1"/>
  <c r="CA28" i="17" s="1"/>
  <c r="CG28" i="17" s="1"/>
  <c r="CS28" i="17" s="1"/>
  <c r="DF28" i="17" s="1"/>
  <c r="BO29" i="17"/>
  <c r="BS29" i="17" s="1"/>
  <c r="CA29" i="17" s="1"/>
  <c r="CG29" i="17" s="1"/>
  <c r="CS29" i="17" s="1"/>
  <c r="DF29" i="17" s="1"/>
  <c r="BO31" i="17"/>
  <c r="BS31" i="17" s="1"/>
  <c r="CA31" i="17" s="1"/>
  <c r="CG31" i="17" s="1"/>
  <c r="CS31" i="17" s="1"/>
  <c r="DF31" i="17" s="1"/>
  <c r="BO32" i="17"/>
  <c r="BS32" i="17" s="1"/>
  <c r="CA32" i="17" s="1"/>
  <c r="CG32" i="17" s="1"/>
  <c r="CS32" i="17" s="1"/>
  <c r="DF32" i="17" s="1"/>
  <c r="BO34" i="17"/>
  <c r="BS34" i="17" s="1"/>
  <c r="CA34" i="17" s="1"/>
  <c r="CG34" i="17" s="1"/>
  <c r="CS34" i="17" s="1"/>
  <c r="DF34" i="17" s="1"/>
  <c r="BO37" i="17"/>
  <c r="BS37" i="17" s="1"/>
  <c r="CA37" i="17" s="1"/>
  <c r="CG37" i="17" s="1"/>
  <c r="CS37" i="17" s="1"/>
  <c r="DF37" i="17" s="1"/>
  <c r="BO40" i="17"/>
  <c r="BS40" i="17" s="1"/>
  <c r="CA40" i="17" s="1"/>
  <c r="CG40" i="17" s="1"/>
  <c r="CS40" i="17" s="1"/>
  <c r="DF40" i="17" s="1"/>
  <c r="BO42" i="17"/>
  <c r="BS42" i="17" s="1"/>
  <c r="CA42" i="17" s="1"/>
  <c r="CG42" i="17" s="1"/>
  <c r="CS42" i="17" s="1"/>
  <c r="DF42" i="17" s="1"/>
  <c r="BO45" i="17"/>
  <c r="BS45" i="17" s="1"/>
  <c r="CA45" i="17" s="1"/>
  <c r="CG45" i="17" s="1"/>
  <c r="CS45" i="17" s="1"/>
  <c r="DF45" i="17" s="1"/>
  <c r="BO46" i="17"/>
  <c r="BS46" i="17" s="1"/>
  <c r="CA46" i="17" s="1"/>
  <c r="CG46" i="17" s="1"/>
  <c r="CS46" i="17" s="1"/>
  <c r="DF46" i="17" s="1"/>
  <c r="BO47" i="17"/>
  <c r="BS47" i="17" s="1"/>
  <c r="CA47" i="17" s="1"/>
  <c r="CG47" i="17" s="1"/>
  <c r="CS47" i="17" s="1"/>
  <c r="DF47" i="17" s="1"/>
  <c r="BO51" i="17"/>
  <c r="BS51" i="17" s="1"/>
  <c r="CA51" i="17" s="1"/>
  <c r="CG51" i="17" s="1"/>
  <c r="CS51" i="17" s="1"/>
  <c r="DF51" i="17" s="1"/>
  <c r="BO53" i="17"/>
  <c r="BS53" i="17" s="1"/>
  <c r="CA53" i="17" s="1"/>
  <c r="CG53" i="17" s="1"/>
  <c r="CS53" i="17" s="1"/>
  <c r="DF53" i="17" s="1"/>
  <c r="BO57" i="17"/>
  <c r="BS57" i="17" s="1"/>
  <c r="CA57" i="17" s="1"/>
  <c r="CG57" i="17" s="1"/>
  <c r="CS57" i="17" s="1"/>
  <c r="DF57" i="17" s="1"/>
  <c r="BO60" i="17"/>
  <c r="BS60" i="17" s="1"/>
  <c r="CA60" i="17" s="1"/>
  <c r="CG60" i="17" s="1"/>
  <c r="CS60" i="17" s="1"/>
  <c r="DF60" i="17" s="1"/>
  <c r="BO65" i="17"/>
  <c r="BS65" i="17" s="1"/>
  <c r="CA65" i="17" s="1"/>
  <c r="CG65" i="17" s="1"/>
  <c r="CS65" i="17" s="1"/>
  <c r="DF65" i="17" s="1"/>
  <c r="BO68" i="17"/>
  <c r="BS68" i="17" s="1"/>
  <c r="CA68" i="17" s="1"/>
  <c r="CG68" i="17" s="1"/>
  <c r="CS68" i="17" s="1"/>
  <c r="DF68" i="17" s="1"/>
  <c r="BO73" i="17"/>
  <c r="BS73" i="17" s="1"/>
  <c r="CA73" i="17" s="1"/>
  <c r="CG73" i="17" s="1"/>
  <c r="CS73" i="17" s="1"/>
  <c r="DF73" i="17" s="1"/>
  <c r="BO74" i="17"/>
  <c r="BS74" i="17" s="1"/>
  <c r="CA74" i="17" s="1"/>
  <c r="CG74" i="17" s="1"/>
  <c r="CS74" i="17" s="1"/>
  <c r="DF74" i="17" s="1"/>
  <c r="BO75" i="17"/>
  <c r="BS75" i="17" s="1"/>
  <c r="CA75" i="17" s="1"/>
  <c r="CG75" i="17" s="1"/>
  <c r="CS75" i="17" s="1"/>
  <c r="DF75" i="17" s="1"/>
  <c r="BO76" i="17"/>
  <c r="BS76" i="17" s="1"/>
  <c r="CA76" i="17" s="1"/>
  <c r="CG76" i="17" s="1"/>
  <c r="CS76" i="17" s="1"/>
  <c r="DF76" i="17" s="1"/>
  <c r="BO80" i="17"/>
  <c r="BS80" i="17" s="1"/>
  <c r="CA80" i="17" s="1"/>
  <c r="CG80" i="17" s="1"/>
  <c r="CS80" i="17" s="1"/>
  <c r="DF80" i="17" s="1"/>
  <c r="BO83" i="17"/>
  <c r="BS83" i="17" s="1"/>
  <c r="CA83" i="17" s="1"/>
  <c r="CG83" i="17" s="1"/>
  <c r="CS83" i="17" s="1"/>
  <c r="DF83" i="17" s="1"/>
  <c r="BO87" i="17"/>
  <c r="BS87" i="17" s="1"/>
  <c r="CA87" i="17" s="1"/>
  <c r="CG87" i="17" s="1"/>
  <c r="CS87" i="17" s="1"/>
  <c r="DF87" i="17" s="1"/>
  <c r="BO90" i="17"/>
  <c r="BS90" i="17" s="1"/>
  <c r="CA90" i="17" s="1"/>
  <c r="CG90" i="17" s="1"/>
  <c r="CS90" i="17" s="1"/>
  <c r="DF90" i="17" s="1"/>
  <c r="BO91" i="17"/>
  <c r="BS91" i="17" s="1"/>
  <c r="CA91" i="17" s="1"/>
  <c r="CG91" i="17" s="1"/>
  <c r="CS91" i="17" s="1"/>
  <c r="DF91" i="17" s="1"/>
  <c r="BO93" i="17"/>
  <c r="BS93" i="17" s="1"/>
  <c r="CA93" i="17" s="1"/>
  <c r="CG93" i="17" s="1"/>
  <c r="CS93" i="17" s="1"/>
  <c r="DF93" i="17" s="1"/>
  <c r="BO95" i="17"/>
  <c r="BS95" i="17" s="1"/>
  <c r="CA95" i="17" s="1"/>
  <c r="CG95" i="17" s="1"/>
  <c r="CS95" i="17" s="1"/>
  <c r="DF95" i="17" s="1"/>
  <c r="BO96" i="17"/>
  <c r="BS96" i="17" s="1"/>
  <c r="CA96" i="17" s="1"/>
  <c r="CG96" i="17" s="1"/>
  <c r="CS96" i="17" s="1"/>
  <c r="DF96" i="17" s="1"/>
  <c r="BO97" i="17"/>
  <c r="BS97" i="17" s="1"/>
  <c r="CA97" i="17" s="1"/>
  <c r="CG97" i="17" s="1"/>
  <c r="CS97" i="17" s="1"/>
  <c r="DF97" i="17" s="1"/>
  <c r="BO98" i="17"/>
  <c r="BS98" i="17" s="1"/>
  <c r="CA98" i="17" s="1"/>
  <c r="CG98" i="17" s="1"/>
  <c r="CS98" i="17" s="1"/>
  <c r="DF98" i="17" s="1"/>
  <c r="BO99" i="17"/>
  <c r="BS99" i="17" s="1"/>
  <c r="CA99" i="17" s="1"/>
  <c r="CG99" i="17" s="1"/>
  <c r="CS99" i="17" s="1"/>
  <c r="DF99" i="17" s="1"/>
  <c r="BO100" i="17"/>
  <c r="BS100" i="17" s="1"/>
  <c r="CA100" i="17" s="1"/>
  <c r="CG100" i="17" s="1"/>
  <c r="CS100" i="17" s="1"/>
  <c r="DF100" i="17" s="1"/>
  <c r="BO101" i="17"/>
  <c r="BS101" i="17" s="1"/>
  <c r="CA101" i="17" s="1"/>
  <c r="CG101" i="17" s="1"/>
  <c r="CS101" i="17" s="1"/>
  <c r="DF101" i="17" s="1"/>
  <c r="BO102" i="17"/>
  <c r="BS102" i="17" s="1"/>
  <c r="CA102" i="17" s="1"/>
  <c r="CG102" i="17" s="1"/>
  <c r="CS102" i="17" s="1"/>
  <c r="DF102" i="17" s="1"/>
  <c r="BO103" i="17"/>
  <c r="BS103" i="17" s="1"/>
  <c r="CA103" i="17" s="1"/>
  <c r="CG103" i="17" s="1"/>
  <c r="CS103" i="17" s="1"/>
  <c r="DF103" i="17" s="1"/>
  <c r="BO104" i="17"/>
  <c r="BS104" i="17" s="1"/>
  <c r="CA104" i="17" s="1"/>
  <c r="CG104" i="17" s="1"/>
  <c r="CS104" i="17" s="1"/>
  <c r="DF104" i="17" s="1"/>
  <c r="BO106" i="17"/>
  <c r="BS106" i="17" s="1"/>
  <c r="CA106" i="17" s="1"/>
  <c r="CG106" i="17" s="1"/>
  <c r="CS106" i="17" s="1"/>
  <c r="DF106" i="17" s="1"/>
  <c r="BO108" i="17"/>
  <c r="BS108" i="17" s="1"/>
  <c r="CA108" i="17" s="1"/>
  <c r="CG108" i="17" s="1"/>
  <c r="CS108" i="17" s="1"/>
  <c r="DF108" i="17" s="1"/>
  <c r="BO110" i="17"/>
  <c r="BS110" i="17" s="1"/>
  <c r="CA110" i="17" s="1"/>
  <c r="CG110" i="17" s="1"/>
  <c r="CS110" i="17" s="1"/>
  <c r="DF110" i="17" s="1"/>
  <c r="BO111" i="17"/>
  <c r="BS111" i="17" s="1"/>
  <c r="CA111" i="17" s="1"/>
  <c r="CG111" i="17" s="1"/>
  <c r="CS111" i="17" s="1"/>
  <c r="DF111" i="17" s="1"/>
  <c r="BO112" i="17"/>
  <c r="BS112" i="17" s="1"/>
  <c r="CA112" i="17" s="1"/>
  <c r="CG112" i="17" s="1"/>
  <c r="CS112" i="17" s="1"/>
  <c r="DF112" i="17" s="1"/>
  <c r="BO113" i="17"/>
  <c r="BS113" i="17" s="1"/>
  <c r="CA113" i="17" s="1"/>
  <c r="CG113" i="17" s="1"/>
  <c r="CS113" i="17" s="1"/>
  <c r="DF113" i="17" s="1"/>
  <c r="BO114" i="17"/>
  <c r="BS114" i="17" s="1"/>
  <c r="CA114" i="17" s="1"/>
  <c r="CG114" i="17" s="1"/>
  <c r="CS114" i="17" s="1"/>
  <c r="DF114" i="17" s="1"/>
  <c r="BO115" i="17"/>
  <c r="BS115" i="17" s="1"/>
  <c r="CA115" i="17" s="1"/>
  <c r="CG115" i="17" s="1"/>
  <c r="CS115" i="17" s="1"/>
  <c r="DF115" i="17" s="1"/>
  <c r="BO117" i="17"/>
  <c r="BS117" i="17" s="1"/>
  <c r="CA117" i="17" s="1"/>
  <c r="CG117" i="17" s="1"/>
  <c r="CS117" i="17" s="1"/>
  <c r="DF117" i="17" s="1"/>
  <c r="BO124" i="17"/>
  <c r="BS124" i="17" s="1"/>
  <c r="CA124" i="17" s="1"/>
  <c r="CG124" i="17" s="1"/>
  <c r="CS124" i="17" s="1"/>
  <c r="DF124" i="17" s="1"/>
  <c r="BO125" i="17"/>
  <c r="BS125" i="17" s="1"/>
  <c r="CA125" i="17" s="1"/>
  <c r="CG125" i="17" s="1"/>
  <c r="CS125" i="17" s="1"/>
  <c r="DF125" i="17" s="1"/>
  <c r="BO126" i="17"/>
  <c r="BS126" i="17" s="1"/>
  <c r="CA126" i="17" s="1"/>
  <c r="CG126" i="17" s="1"/>
  <c r="CS126" i="17" s="1"/>
  <c r="DF126" i="17" s="1"/>
  <c r="BO127" i="17"/>
  <c r="BS127" i="17" s="1"/>
  <c r="CA127" i="17" s="1"/>
  <c r="CG127" i="17" s="1"/>
  <c r="CS127" i="17" s="1"/>
  <c r="DF127" i="17" s="1"/>
  <c r="BO128" i="17"/>
  <c r="BS128" i="17" s="1"/>
  <c r="CA128" i="17" s="1"/>
  <c r="CG128" i="17" s="1"/>
  <c r="CS128" i="17" s="1"/>
  <c r="DF128" i="17" s="1"/>
  <c r="BO129" i="17"/>
  <c r="BS129" i="17" s="1"/>
  <c r="CA129" i="17" s="1"/>
  <c r="CG129" i="17" s="1"/>
  <c r="CS129" i="17" s="1"/>
  <c r="DF129" i="17" s="1"/>
  <c r="BO130" i="17"/>
  <c r="BS130" i="17" s="1"/>
  <c r="CA130" i="17" s="1"/>
  <c r="CG130" i="17" s="1"/>
  <c r="CS130" i="17" s="1"/>
  <c r="DF130" i="17" s="1"/>
  <c r="BO136" i="17"/>
  <c r="BS136" i="17" s="1"/>
  <c r="CA136" i="17" s="1"/>
  <c r="CG136" i="17" s="1"/>
  <c r="CS136" i="17" s="1"/>
  <c r="DF136" i="17" s="1"/>
  <c r="BO138" i="17"/>
  <c r="BS138" i="17" s="1"/>
  <c r="CA138" i="17" s="1"/>
  <c r="CG138" i="17" s="1"/>
  <c r="CS138" i="17" s="1"/>
  <c r="DF138" i="17" s="1"/>
  <c r="BO139" i="17"/>
  <c r="BO140" i="17"/>
  <c r="BS140" i="17" s="1"/>
  <c r="CA140" i="17" s="1"/>
  <c r="CG140" i="17" s="1"/>
  <c r="CS140" i="17" s="1"/>
  <c r="DF140" i="17" s="1"/>
  <c r="BO141" i="17"/>
  <c r="BS141" i="17" s="1"/>
  <c r="CA141" i="17" s="1"/>
  <c r="CG141" i="17" s="1"/>
  <c r="CS141" i="17" s="1"/>
  <c r="DF141" i="17" s="1"/>
  <c r="BO142" i="17"/>
  <c r="BS142" i="17" s="1"/>
  <c r="CA142" i="17" s="1"/>
  <c r="CG142" i="17" s="1"/>
  <c r="CS142" i="17" s="1"/>
  <c r="DF142" i="17" s="1"/>
  <c r="BO143" i="17"/>
  <c r="BS143" i="17" s="1"/>
  <c r="CA143" i="17" s="1"/>
  <c r="CG143" i="17" s="1"/>
  <c r="CS143" i="17" s="1"/>
  <c r="DF143" i="17" s="1"/>
  <c r="BO147" i="17"/>
  <c r="BS147" i="17" s="1"/>
  <c r="CA147" i="17" s="1"/>
  <c r="CG147" i="17" s="1"/>
  <c r="CS147" i="17" s="1"/>
  <c r="DF147" i="17" s="1"/>
  <c r="BO148" i="17"/>
  <c r="BS148" i="17" s="1"/>
  <c r="CA148" i="17" s="1"/>
  <c r="CG148" i="17" s="1"/>
  <c r="CS148" i="17" s="1"/>
  <c r="DF148" i="17" s="1"/>
  <c r="BO149" i="17"/>
  <c r="BS149" i="17" s="1"/>
  <c r="CA149" i="17" s="1"/>
  <c r="CG149" i="17" s="1"/>
  <c r="CS149" i="17" s="1"/>
  <c r="DF149" i="17" s="1"/>
  <c r="BO150" i="17"/>
  <c r="BS150" i="17" s="1"/>
  <c r="CA150" i="17" s="1"/>
  <c r="CG150" i="17" s="1"/>
  <c r="CS150" i="17" s="1"/>
  <c r="DF150" i="17" s="1"/>
  <c r="BO151" i="17"/>
  <c r="BS151" i="17" s="1"/>
  <c r="CA151" i="17" s="1"/>
  <c r="CG151" i="17" s="1"/>
  <c r="CS151" i="17" s="1"/>
  <c r="DF151" i="17" s="1"/>
  <c r="BO152" i="17"/>
  <c r="BS152" i="17" s="1"/>
  <c r="CA152" i="17" s="1"/>
  <c r="CG152" i="17" s="1"/>
  <c r="CS152" i="17" s="1"/>
  <c r="DF152" i="17" s="1"/>
  <c r="BO153" i="17"/>
  <c r="BS153" i="17" s="1"/>
  <c r="CA153" i="17" s="1"/>
  <c r="CG153" i="17" s="1"/>
  <c r="CS153" i="17" s="1"/>
  <c r="DF153" i="17" s="1"/>
  <c r="BO154" i="17"/>
  <c r="BS154" i="17" s="1"/>
  <c r="CA154" i="17" s="1"/>
  <c r="CG154" i="17" s="1"/>
  <c r="CS154" i="17" s="1"/>
  <c r="DF154" i="17" s="1"/>
  <c r="BO157" i="17"/>
  <c r="BS157" i="17" s="1"/>
  <c r="CA157" i="17" s="1"/>
  <c r="CG157" i="17" s="1"/>
  <c r="CS157" i="17" s="1"/>
  <c r="DF157" i="17" s="1"/>
  <c r="BO159" i="17"/>
  <c r="BS159" i="17" s="1"/>
  <c r="CA159" i="17" s="1"/>
  <c r="CG159" i="17" s="1"/>
  <c r="CS159" i="17" s="1"/>
  <c r="DF159" i="17" s="1"/>
  <c r="BO160" i="17"/>
  <c r="BS160" i="17" s="1"/>
  <c r="CA160" i="17" s="1"/>
  <c r="CG160" i="17" s="1"/>
  <c r="CS160" i="17" s="1"/>
  <c r="DF160" i="17" s="1"/>
  <c r="BO161" i="17"/>
  <c r="BS161" i="17" s="1"/>
  <c r="CA161" i="17" s="1"/>
  <c r="CG161" i="17" s="1"/>
  <c r="CS161" i="17" s="1"/>
  <c r="DF161" i="17" s="1"/>
  <c r="BO162" i="17"/>
  <c r="BS162" i="17" s="1"/>
  <c r="CA162" i="17" s="1"/>
  <c r="CG162" i="17" s="1"/>
  <c r="CS162" i="17" s="1"/>
  <c r="DF162" i="17" s="1"/>
  <c r="BO164" i="17"/>
  <c r="BS164" i="17" s="1"/>
  <c r="CA164" i="17" s="1"/>
  <c r="CG164" i="17" s="1"/>
  <c r="CS164" i="17" s="1"/>
  <c r="DF164" i="17" s="1"/>
  <c r="BO165" i="17"/>
  <c r="BS165" i="17" s="1"/>
  <c r="CA165" i="17" s="1"/>
  <c r="CG165" i="17" s="1"/>
  <c r="CS165" i="17" s="1"/>
  <c r="DF165" i="17" s="1"/>
  <c r="BO166" i="17"/>
  <c r="BS166" i="17" s="1"/>
  <c r="CA166" i="17" s="1"/>
  <c r="CG166" i="17" s="1"/>
  <c r="CS166" i="17" s="1"/>
  <c r="DF166" i="17" s="1"/>
  <c r="BO167" i="17"/>
  <c r="BS167" i="17" s="1"/>
  <c r="CA167" i="17" s="1"/>
  <c r="CG167" i="17" s="1"/>
  <c r="CS167" i="17" s="1"/>
  <c r="DF167" i="17" s="1"/>
  <c r="BO168" i="17"/>
  <c r="BS168" i="17" s="1"/>
  <c r="CA168" i="17" s="1"/>
  <c r="CG168" i="17" s="1"/>
  <c r="CS168" i="17" s="1"/>
  <c r="DF168" i="17" s="1"/>
  <c r="BO169" i="17"/>
  <c r="BS169" i="17" s="1"/>
  <c r="CA169" i="17" s="1"/>
  <c r="CG169" i="17" s="1"/>
  <c r="CS169" i="17" s="1"/>
  <c r="DF169" i="17" s="1"/>
  <c r="BO170" i="17"/>
  <c r="BS170" i="17" s="1"/>
  <c r="CA170" i="17" s="1"/>
  <c r="CG170" i="17" s="1"/>
  <c r="CS170" i="17" s="1"/>
  <c r="DF170" i="17" s="1"/>
  <c r="BO171" i="17"/>
  <c r="BS171" i="17" s="1"/>
  <c r="CA171" i="17" s="1"/>
  <c r="CG171" i="17" s="1"/>
  <c r="CS171" i="17" s="1"/>
  <c r="DF171" i="17" s="1"/>
  <c r="BO172" i="17"/>
  <c r="BS172" i="17" s="1"/>
  <c r="CA172" i="17" s="1"/>
  <c r="CG172" i="17" s="1"/>
  <c r="CS172" i="17" s="1"/>
  <c r="DF172" i="17" s="1"/>
  <c r="BO173" i="17"/>
  <c r="BS173" i="17" s="1"/>
  <c r="CA173" i="17" s="1"/>
  <c r="CG173" i="17" s="1"/>
  <c r="CS173" i="17" s="1"/>
  <c r="DF173" i="17" s="1"/>
  <c r="BO174" i="17"/>
  <c r="BS174" i="17" s="1"/>
  <c r="CA174" i="17" s="1"/>
  <c r="CG174" i="17" s="1"/>
  <c r="CS174" i="17" s="1"/>
  <c r="DF174" i="17" s="1"/>
  <c r="BO175" i="17"/>
  <c r="BS175" i="17" s="1"/>
  <c r="CA175" i="17" s="1"/>
  <c r="CG175" i="17" s="1"/>
  <c r="CS175" i="17" s="1"/>
  <c r="DF175" i="17" s="1"/>
  <c r="BO176" i="17"/>
  <c r="BS176" i="17" s="1"/>
  <c r="CA176" i="17" s="1"/>
  <c r="CG176" i="17" s="1"/>
  <c r="CS176" i="17" s="1"/>
  <c r="DF176" i="17" s="1"/>
  <c r="BO178" i="17"/>
  <c r="BS178" i="17" s="1"/>
  <c r="CA178" i="17" s="1"/>
  <c r="CG178" i="17" s="1"/>
  <c r="CS178" i="17" s="1"/>
  <c r="DF178" i="17" s="1"/>
  <c r="BO179" i="17"/>
  <c r="BS179" i="17" s="1"/>
  <c r="CA179" i="17" s="1"/>
  <c r="CG179" i="17" s="1"/>
  <c r="CS179" i="17" s="1"/>
  <c r="DF179" i="17" s="1"/>
  <c r="BO180" i="17"/>
  <c r="BS180" i="17" s="1"/>
  <c r="CA180" i="17" s="1"/>
  <c r="CG180" i="17" s="1"/>
  <c r="CS180" i="17" s="1"/>
  <c r="DF180" i="17" s="1"/>
  <c r="BO181" i="17"/>
  <c r="BS181" i="17" s="1"/>
  <c r="CA181" i="17" s="1"/>
  <c r="CG181" i="17" s="1"/>
  <c r="CS181" i="17" s="1"/>
  <c r="DF181" i="17" s="1"/>
  <c r="BO182" i="17"/>
  <c r="BS182" i="17" s="1"/>
  <c r="CA182" i="17" s="1"/>
  <c r="CG182" i="17" s="1"/>
  <c r="CS182" i="17" s="1"/>
  <c r="DF182" i="17" s="1"/>
  <c r="BO183" i="17"/>
  <c r="BS183" i="17" s="1"/>
  <c r="CA183" i="17" s="1"/>
  <c r="CG183" i="17" s="1"/>
  <c r="CS183" i="17" s="1"/>
  <c r="DF183" i="17" s="1"/>
  <c r="BO184" i="17"/>
  <c r="BS184" i="17" s="1"/>
  <c r="CA184" i="17" s="1"/>
  <c r="CG184" i="17" s="1"/>
  <c r="CS184" i="17" s="1"/>
  <c r="DF184" i="17" s="1"/>
  <c r="BO185" i="17"/>
  <c r="BS185" i="17" s="1"/>
  <c r="CA185" i="17" s="1"/>
  <c r="CG185" i="17" s="1"/>
  <c r="CS185" i="17" s="1"/>
  <c r="DF185" i="17" s="1"/>
  <c r="BO186" i="17"/>
  <c r="BS186" i="17" s="1"/>
  <c r="CA186" i="17" s="1"/>
  <c r="CG186" i="17" s="1"/>
  <c r="CS186" i="17" s="1"/>
  <c r="DF186" i="17" s="1"/>
  <c r="BO187" i="17"/>
  <c r="BS187" i="17" s="1"/>
  <c r="CA187" i="17" s="1"/>
  <c r="CG187" i="17" s="1"/>
  <c r="CS187" i="17" s="1"/>
  <c r="DF187" i="17" s="1"/>
  <c r="BO188" i="17"/>
  <c r="BS188" i="17" s="1"/>
  <c r="CA188" i="17" s="1"/>
  <c r="CG188" i="17" s="1"/>
  <c r="CS188" i="17" s="1"/>
  <c r="DF188" i="17" s="1"/>
  <c r="BO189" i="17"/>
  <c r="BS189" i="17" s="1"/>
  <c r="CA189" i="17" s="1"/>
  <c r="CG189" i="17" s="1"/>
  <c r="CS189" i="17" s="1"/>
  <c r="DF189" i="17" s="1"/>
  <c r="BO190" i="17"/>
  <c r="BS190" i="17" s="1"/>
  <c r="CA190" i="17" s="1"/>
  <c r="CG190" i="17" s="1"/>
  <c r="CS190" i="17" s="1"/>
  <c r="DF190" i="17" s="1"/>
  <c r="BO191" i="17"/>
  <c r="BS191" i="17" s="1"/>
  <c r="CA191" i="17" s="1"/>
  <c r="CG191" i="17" s="1"/>
  <c r="CS191" i="17" s="1"/>
  <c r="DF191" i="17" s="1"/>
  <c r="BO192" i="17"/>
  <c r="BS192" i="17" s="1"/>
  <c r="CA192" i="17" s="1"/>
  <c r="CG192" i="17" s="1"/>
  <c r="CS192" i="17" s="1"/>
  <c r="DF192" i="17" s="1"/>
  <c r="BO193" i="17"/>
  <c r="BS193" i="17" s="1"/>
  <c r="CA193" i="17" s="1"/>
  <c r="CG193" i="17" s="1"/>
  <c r="CS193" i="17" s="1"/>
  <c r="DF193" i="17" s="1"/>
  <c r="BO194" i="17"/>
  <c r="BS194" i="17" s="1"/>
  <c r="CA194" i="17" s="1"/>
  <c r="CG194" i="17" s="1"/>
  <c r="CS194" i="17" s="1"/>
  <c r="DF194" i="17" s="1"/>
  <c r="BO195" i="17"/>
  <c r="BS195" i="17" s="1"/>
  <c r="CA195" i="17" s="1"/>
  <c r="CG195" i="17" s="1"/>
  <c r="CS195" i="17" s="1"/>
  <c r="DF195" i="17" s="1"/>
  <c r="BO196" i="17"/>
  <c r="BS196" i="17" s="1"/>
  <c r="CA196" i="17" s="1"/>
  <c r="CG196" i="17" s="1"/>
  <c r="CS196" i="17" s="1"/>
  <c r="DF196" i="17" s="1"/>
  <c r="BO197" i="17"/>
  <c r="BS197" i="17" s="1"/>
  <c r="CA197" i="17" s="1"/>
  <c r="CG197" i="17" s="1"/>
  <c r="CS197" i="17" s="1"/>
  <c r="DF197" i="17" s="1"/>
  <c r="BO198" i="17"/>
  <c r="BS198" i="17" s="1"/>
  <c r="CA198" i="17" s="1"/>
  <c r="CG198" i="17" s="1"/>
  <c r="CS198" i="17" s="1"/>
  <c r="DF198" i="17" s="1"/>
  <c r="BO200" i="17"/>
  <c r="BS200" i="17" s="1"/>
  <c r="CA200" i="17" s="1"/>
  <c r="CG200" i="17" s="1"/>
  <c r="CS200" i="17" s="1"/>
  <c r="DF200" i="17" s="1"/>
  <c r="BO201" i="17"/>
  <c r="BS201" i="17" s="1"/>
  <c r="CA201" i="17" s="1"/>
  <c r="CG201" i="17" s="1"/>
  <c r="CS201" i="17" s="1"/>
  <c r="DF201" i="17" s="1"/>
  <c r="BO202" i="17"/>
  <c r="BS202" i="17" s="1"/>
  <c r="CA202" i="17" s="1"/>
  <c r="CG202" i="17" s="1"/>
  <c r="CS202" i="17" s="1"/>
  <c r="DF202" i="17" s="1"/>
  <c r="BO203" i="17"/>
  <c r="BS203" i="17" s="1"/>
  <c r="CA203" i="17" s="1"/>
  <c r="CG203" i="17" s="1"/>
  <c r="CS203" i="17" s="1"/>
  <c r="DF203" i="17" s="1"/>
  <c r="BO204" i="17"/>
  <c r="BS204" i="17" s="1"/>
  <c r="CA204" i="17" s="1"/>
  <c r="CG204" i="17" s="1"/>
  <c r="CS204" i="17" s="1"/>
  <c r="DF204" i="17" s="1"/>
  <c r="BO205" i="17"/>
  <c r="BS205" i="17" s="1"/>
  <c r="CA205" i="17" s="1"/>
  <c r="CG205" i="17" s="1"/>
  <c r="CS205" i="17" s="1"/>
  <c r="DF205" i="17" s="1"/>
  <c r="BO206" i="17"/>
  <c r="BS206" i="17" s="1"/>
  <c r="CA206" i="17" s="1"/>
  <c r="CG206" i="17" s="1"/>
  <c r="CS206" i="17" s="1"/>
  <c r="DF206" i="17" s="1"/>
  <c r="BO207" i="17"/>
  <c r="BS207" i="17" s="1"/>
  <c r="CA207" i="17" s="1"/>
  <c r="CG207" i="17" s="1"/>
  <c r="CS207" i="17" s="1"/>
  <c r="DF207" i="17" s="1"/>
  <c r="BO208" i="17"/>
  <c r="BS208" i="17" s="1"/>
  <c r="CA208" i="17" s="1"/>
  <c r="CG208" i="17" s="1"/>
  <c r="CS208" i="17" s="1"/>
  <c r="DF208" i="17" s="1"/>
  <c r="BO209" i="17"/>
  <c r="BS209" i="17" s="1"/>
  <c r="CA209" i="17" s="1"/>
  <c r="CG209" i="17" s="1"/>
  <c r="CS209" i="17" s="1"/>
  <c r="DF209" i="17" s="1"/>
  <c r="BO210" i="17"/>
  <c r="BS210" i="17" s="1"/>
  <c r="CA210" i="17" s="1"/>
  <c r="CG210" i="17" s="1"/>
  <c r="CS210" i="17" s="1"/>
  <c r="DF210" i="17" s="1"/>
  <c r="BO211" i="17"/>
  <c r="BS211" i="17" s="1"/>
  <c r="CA211" i="17" s="1"/>
  <c r="CG211" i="17" s="1"/>
  <c r="CS211" i="17" s="1"/>
  <c r="DF211" i="17" s="1"/>
  <c r="BO213" i="17"/>
  <c r="BS213" i="17" s="1"/>
  <c r="CA213" i="17" s="1"/>
  <c r="CG213" i="17" s="1"/>
  <c r="CS213" i="17" s="1"/>
  <c r="DF213" i="17" s="1"/>
  <c r="BO215" i="17"/>
  <c r="BS215" i="17" s="1"/>
  <c r="CA215" i="17" s="1"/>
  <c r="CG215" i="17" s="1"/>
  <c r="CS215" i="17" s="1"/>
  <c r="DF215" i="17" s="1"/>
  <c r="BO216" i="17"/>
  <c r="BS216" i="17" s="1"/>
  <c r="CA216" i="17" s="1"/>
  <c r="CG216" i="17" s="1"/>
  <c r="CS216" i="17" s="1"/>
  <c r="DF216" i="17" s="1"/>
  <c r="BO217" i="17"/>
  <c r="BS217" i="17" s="1"/>
  <c r="CA217" i="17" s="1"/>
  <c r="CG217" i="17" s="1"/>
  <c r="CS217" i="17" s="1"/>
  <c r="DF217" i="17" s="1"/>
  <c r="BO218" i="17"/>
  <c r="BS218" i="17" s="1"/>
  <c r="CA218" i="17" s="1"/>
  <c r="CG218" i="17" s="1"/>
  <c r="CS218" i="17" s="1"/>
  <c r="DF218" i="17" s="1"/>
  <c r="BO223" i="17"/>
  <c r="BS223" i="17" s="1"/>
  <c r="CA223" i="17" s="1"/>
  <c r="CG223" i="17" s="1"/>
  <c r="CS223" i="17" s="1"/>
  <c r="DF223" i="17" s="1"/>
  <c r="BO225" i="17"/>
  <c r="BS225" i="17" s="1"/>
  <c r="CA225" i="17" s="1"/>
  <c r="CG225" i="17" s="1"/>
  <c r="CS225" i="17" s="1"/>
  <c r="DF225" i="17" s="1"/>
  <c r="BO228" i="17"/>
  <c r="BS228" i="17" s="1"/>
  <c r="CA228" i="17" s="1"/>
  <c r="CG228" i="17" s="1"/>
  <c r="CS228" i="17" s="1"/>
  <c r="DF228" i="17" s="1"/>
  <c r="BO232" i="17"/>
  <c r="BS232" i="17" s="1"/>
  <c r="CA232" i="17" s="1"/>
  <c r="CG232" i="17" s="1"/>
  <c r="CS232" i="17" s="1"/>
  <c r="DF232" i="17" s="1"/>
  <c r="BO238" i="17"/>
  <c r="BS238" i="17" s="1"/>
  <c r="CA238" i="17" s="1"/>
  <c r="CG238" i="17" s="1"/>
  <c r="CS238" i="17" s="1"/>
  <c r="DF238" i="17" s="1"/>
  <c r="BM109" i="17" l="1"/>
  <c r="BL109" i="17"/>
  <c r="BK109" i="17"/>
  <c r="BJ109" i="17"/>
  <c r="BO109" i="17" l="1"/>
  <c r="BK94" i="17"/>
  <c r="BJ94" i="17"/>
  <c r="BO94" i="17" s="1"/>
  <c r="BT69" i="17" l="1"/>
  <c r="BQ69" i="17"/>
  <c r="BP69" i="17"/>
  <c r="BR69" i="17" s="1"/>
  <c r="DG69" i="17" s="1"/>
  <c r="BM69" i="17"/>
  <c r="BL69" i="17"/>
  <c r="BK69" i="17"/>
  <c r="BJ69" i="17"/>
  <c r="BO69" i="17" s="1"/>
  <c r="BS69" i="17" s="1"/>
  <c r="CA69" i="17" l="1"/>
  <c r="CG69" i="17" s="1"/>
  <c r="CS69" i="17" s="1"/>
  <c r="DF69" i="17" s="1"/>
  <c r="BJ227" i="17"/>
  <c r="BJ224" i="17"/>
  <c r="BJ222" i="17"/>
  <c r="BJ212" i="17"/>
  <c r="BJ177" i="17"/>
  <c r="BJ163" i="17"/>
  <c r="BJ158" i="17" s="1"/>
  <c r="BJ137" i="17"/>
  <c r="BJ135" i="17"/>
  <c r="BJ123" i="17"/>
  <c r="BJ116" i="17"/>
  <c r="BJ107" i="17"/>
  <c r="BJ105" i="17"/>
  <c r="BJ89" i="17"/>
  <c r="BJ86" i="17"/>
  <c r="BJ82" i="17"/>
  <c r="BJ79" i="17"/>
  <c r="BJ72" i="17"/>
  <c r="BJ67" i="17"/>
  <c r="BJ64" i="17"/>
  <c r="BJ59" i="17"/>
  <c r="BJ56" i="17"/>
  <c r="BJ52" i="17"/>
  <c r="BJ50" i="17"/>
  <c r="BJ44" i="17"/>
  <c r="BJ41" i="17"/>
  <c r="BJ39" i="17"/>
  <c r="BJ38" i="17"/>
  <c r="BJ36" i="17"/>
  <c r="BJ33" i="17"/>
  <c r="BJ30" i="17"/>
  <c r="BJ27" i="17"/>
  <c r="BJ25" i="17"/>
  <c r="BJ23" i="17"/>
  <c r="BJ15" i="17"/>
  <c r="BJ9" i="17"/>
  <c r="BN238" i="17"/>
  <c r="BB238" i="17"/>
  <c r="BC238" i="17" s="1"/>
  <c r="BF238" i="17" s="1"/>
  <c r="BI238" i="17" s="1"/>
  <c r="AY238" i="17"/>
  <c r="AV238" i="17"/>
  <c r="AS238" i="17"/>
  <c r="AP238" i="17"/>
  <c r="AM238" i="17"/>
  <c r="AI238" i="17"/>
  <c r="AE238" i="17"/>
  <c r="AB238" i="17"/>
  <c r="X238" i="17"/>
  <c r="O238" i="17"/>
  <c r="N238" i="17"/>
  <c r="R238" i="17" s="1"/>
  <c r="T238" i="17" s="1"/>
  <c r="BN232" i="17"/>
  <c r="BB232" i="17"/>
  <c r="BC232" i="17" s="1"/>
  <c r="BF232" i="17" s="1"/>
  <c r="BI232" i="17" s="1"/>
  <c r="AY232" i="17"/>
  <c r="AV232" i="17"/>
  <c r="AS232" i="17"/>
  <c r="AP232" i="17"/>
  <c r="AM232" i="17"/>
  <c r="AI232" i="17"/>
  <c r="AE232" i="17"/>
  <c r="AB232" i="17"/>
  <c r="X232" i="17"/>
  <c r="O232" i="17"/>
  <c r="N232" i="17"/>
  <c r="R232" i="17" s="1"/>
  <c r="T232" i="17" s="1"/>
  <c r="BN228" i="17"/>
  <c r="BB228" i="17"/>
  <c r="BC228" i="17" s="1"/>
  <c r="BF228" i="17" s="1"/>
  <c r="BI228" i="17" s="1"/>
  <c r="AY228" i="17"/>
  <c r="AV228" i="17"/>
  <c r="AS228" i="17"/>
  <c r="AP228" i="17"/>
  <c r="AM228" i="17"/>
  <c r="AI228" i="17"/>
  <c r="BT227" i="17"/>
  <c r="BT226" i="17" s="1"/>
  <c r="BQ227" i="17"/>
  <c r="BP227" i="17"/>
  <c r="BM227" i="17"/>
  <c r="BM226" i="17" s="1"/>
  <c r="BL227" i="17"/>
  <c r="BL226" i="17" s="1"/>
  <c r="BK227" i="17"/>
  <c r="BK226" i="17" s="1"/>
  <c r="BH227" i="17"/>
  <c r="BH226" i="17" s="1"/>
  <c r="BG227" i="17"/>
  <c r="BG226" i="17" s="1"/>
  <c r="BE227" i="17"/>
  <c r="BE226" i="17" s="1"/>
  <c r="BD227" i="17"/>
  <c r="BD226" i="17" s="1"/>
  <c r="BA227" i="17"/>
  <c r="BA226" i="17" s="1"/>
  <c r="AZ227" i="17"/>
  <c r="AZ226" i="17" s="1"/>
  <c r="AX227" i="17"/>
  <c r="AX226" i="17" s="1"/>
  <c r="AW227" i="17"/>
  <c r="AV227" i="17"/>
  <c r="AS227" i="17"/>
  <c r="AP227" i="17"/>
  <c r="AL227" i="17"/>
  <c r="AL226" i="17" s="1"/>
  <c r="AK227" i="17"/>
  <c r="AH227" i="17"/>
  <c r="AH226" i="17" s="1"/>
  <c r="AG227" i="17"/>
  <c r="BQ226" i="17"/>
  <c r="BP226" i="17"/>
  <c r="AV226" i="17"/>
  <c r="AS226" i="17"/>
  <c r="AP226" i="17"/>
  <c r="BN225" i="17"/>
  <c r="BB225" i="17"/>
  <c r="BC225" i="17" s="1"/>
  <c r="BF225" i="17" s="1"/>
  <c r="BI225" i="17" s="1"/>
  <c r="AY225" i="17"/>
  <c r="AV225" i="17"/>
  <c r="AS225" i="17"/>
  <c r="AP225" i="17"/>
  <c r="AM225" i="17"/>
  <c r="AI225" i="17"/>
  <c r="BT224" i="17"/>
  <c r="BQ224" i="17"/>
  <c r="BP224" i="17"/>
  <c r="BM224" i="17"/>
  <c r="BL224" i="17"/>
  <c r="BK224" i="17"/>
  <c r="BH224" i="17"/>
  <c r="BG224" i="17"/>
  <c r="BE224" i="17"/>
  <c r="BD224" i="17"/>
  <c r="BA224" i="17"/>
  <c r="AZ224" i="17"/>
  <c r="AX224" i="17"/>
  <c r="AW224" i="17"/>
  <c r="AV224" i="17"/>
  <c r="AS224" i="17"/>
  <c r="AP224" i="17"/>
  <c r="AL224" i="17"/>
  <c r="AK224" i="17"/>
  <c r="AH224" i="17"/>
  <c r="AG224" i="17"/>
  <c r="BN223" i="17"/>
  <c r="BB223" i="17"/>
  <c r="BC223" i="17" s="1"/>
  <c r="BF223" i="17" s="1"/>
  <c r="BI223" i="17" s="1"/>
  <c r="AY223" i="17"/>
  <c r="AV223" i="17"/>
  <c r="AS223" i="17"/>
  <c r="AP223" i="17"/>
  <c r="AM223" i="17"/>
  <c r="AI223" i="17"/>
  <c r="BT222" i="17"/>
  <c r="BQ222" i="17"/>
  <c r="BP222" i="17"/>
  <c r="BM222" i="17"/>
  <c r="BL222" i="17"/>
  <c r="BK222" i="17"/>
  <c r="BH222" i="17"/>
  <c r="BG222" i="17"/>
  <c r="BE222" i="17"/>
  <c r="BD222" i="17"/>
  <c r="BA222" i="17"/>
  <c r="AZ222" i="17"/>
  <c r="AX222" i="17"/>
  <c r="AW222" i="17"/>
  <c r="AV222" i="17"/>
  <c r="AS222" i="17"/>
  <c r="AP222" i="17"/>
  <c r="AL222" i="17"/>
  <c r="AK222" i="17"/>
  <c r="AH222" i="17"/>
  <c r="AG222" i="17"/>
  <c r="AV221" i="17"/>
  <c r="AS221" i="17"/>
  <c r="AP221" i="17"/>
  <c r="AE221" i="17"/>
  <c r="AB221" i="17"/>
  <c r="X221" i="17"/>
  <c r="O221" i="17"/>
  <c r="N221" i="17"/>
  <c r="R221" i="17" s="1"/>
  <c r="T221" i="17" s="1"/>
  <c r="AV220" i="17"/>
  <c r="AS220" i="17"/>
  <c r="AP220" i="17"/>
  <c r="AE220" i="17"/>
  <c r="AB220" i="17"/>
  <c r="X220" i="17"/>
  <c r="O220" i="17"/>
  <c r="N220" i="17"/>
  <c r="R220" i="17" s="1"/>
  <c r="T220" i="17" s="1"/>
  <c r="AU219" i="17"/>
  <c r="AT219" i="17"/>
  <c r="AR219" i="17"/>
  <c r="AQ219" i="17"/>
  <c r="AO219" i="17"/>
  <c r="AN219" i="17"/>
  <c r="AF219" i="17"/>
  <c r="AD219" i="17"/>
  <c r="AC219" i="17"/>
  <c r="AA219" i="17"/>
  <c r="Z219" i="17"/>
  <c r="Y219" i="17"/>
  <c r="W219" i="17"/>
  <c r="V219" i="17"/>
  <c r="U219" i="17"/>
  <c r="S219" i="17"/>
  <c r="Q219" i="17"/>
  <c r="P219" i="17"/>
  <c r="M219" i="17"/>
  <c r="L219" i="17"/>
  <c r="K219" i="17"/>
  <c r="J219" i="17"/>
  <c r="I219" i="17"/>
  <c r="H219" i="17"/>
  <c r="BN218" i="17"/>
  <c r="BB218" i="17"/>
  <c r="BC218" i="17" s="1"/>
  <c r="BF218" i="17" s="1"/>
  <c r="BI218" i="17" s="1"/>
  <c r="AY218" i="17"/>
  <c r="AV218" i="17"/>
  <c r="AS218" i="17"/>
  <c r="AP218" i="17"/>
  <c r="AM218" i="17"/>
  <c r="AI218" i="17"/>
  <c r="AE218" i="17"/>
  <c r="AB218" i="17"/>
  <c r="X218" i="17"/>
  <c r="O218" i="17"/>
  <c r="N218" i="17"/>
  <c r="BN217" i="17"/>
  <c r="BB217" i="17"/>
  <c r="BC217" i="17" s="1"/>
  <c r="BF217" i="17" s="1"/>
  <c r="BI217" i="17" s="1"/>
  <c r="AY217" i="17"/>
  <c r="AV217" i="17"/>
  <c r="AS217" i="17"/>
  <c r="AP217" i="17"/>
  <c r="AM217" i="17"/>
  <c r="AI217" i="17"/>
  <c r="AE217" i="17"/>
  <c r="AB217" i="17"/>
  <c r="X217" i="17"/>
  <c r="O217" i="17"/>
  <c r="N217" i="17"/>
  <c r="R217" i="17" s="1"/>
  <c r="T217" i="17" s="1"/>
  <c r="BN216" i="17"/>
  <c r="BB216" i="17"/>
  <c r="BC216" i="17" s="1"/>
  <c r="BF216" i="17" s="1"/>
  <c r="BI216" i="17" s="1"/>
  <c r="AY216" i="17"/>
  <c r="AV216" i="17"/>
  <c r="AS216" i="17"/>
  <c r="AP216" i="17"/>
  <c r="AM216" i="17"/>
  <c r="AI216" i="17"/>
  <c r="AE216" i="17"/>
  <c r="AB216" i="17"/>
  <c r="X216" i="17"/>
  <c r="O216" i="17"/>
  <c r="N216" i="17"/>
  <c r="R216" i="17" s="1"/>
  <c r="T216" i="17" s="1"/>
  <c r="BN215" i="17"/>
  <c r="BB215" i="17"/>
  <c r="BC215" i="17" s="1"/>
  <c r="BF215" i="17" s="1"/>
  <c r="BI215" i="17" s="1"/>
  <c r="AY215" i="17"/>
  <c r="BN213" i="17"/>
  <c r="BB213" i="17"/>
  <c r="BC213" i="17" s="1"/>
  <c r="BF213" i="17" s="1"/>
  <c r="BI213" i="17" s="1"/>
  <c r="AY213" i="17"/>
  <c r="AV213" i="17"/>
  <c r="AS213" i="17"/>
  <c r="AP213" i="17"/>
  <c r="AM213" i="17"/>
  <c r="AI213" i="17"/>
  <c r="BQ212" i="17"/>
  <c r="BP212" i="17"/>
  <c r="BM212" i="17"/>
  <c r="BL212" i="17"/>
  <c r="BK212" i="17"/>
  <c r="BH212" i="17"/>
  <c r="BG212" i="17"/>
  <c r="BE212" i="17"/>
  <c r="BD212" i="17"/>
  <c r="BA212" i="17"/>
  <c r="AZ212" i="17"/>
  <c r="AX212" i="17"/>
  <c r="AW212" i="17"/>
  <c r="AU212" i="17"/>
  <c r="AT212" i="17"/>
  <c r="AR212" i="17"/>
  <c r="AQ212" i="17"/>
  <c r="AO212" i="17"/>
  <c r="AN212" i="17"/>
  <c r="AL212" i="17"/>
  <c r="AK212" i="17"/>
  <c r="AJ212" i="17"/>
  <c r="AH212" i="17"/>
  <c r="AG212" i="17"/>
  <c r="AF212" i="17"/>
  <c r="AD212" i="17"/>
  <c r="AC212" i="17"/>
  <c r="AA212" i="17"/>
  <c r="Z212" i="17"/>
  <c r="Y212" i="17"/>
  <c r="W212" i="17"/>
  <c r="V212" i="17"/>
  <c r="U212" i="17"/>
  <c r="S212" i="17"/>
  <c r="Q212" i="17"/>
  <c r="P212" i="17"/>
  <c r="M212" i="17"/>
  <c r="L212" i="17"/>
  <c r="K212" i="17"/>
  <c r="J212" i="17"/>
  <c r="I212" i="17"/>
  <c r="H212" i="17"/>
  <c r="G212" i="17"/>
  <c r="F212" i="17"/>
  <c r="E212" i="17"/>
  <c r="D212" i="17"/>
  <c r="C212" i="17"/>
  <c r="BN211" i="17"/>
  <c r="BB211" i="17"/>
  <c r="BC211" i="17" s="1"/>
  <c r="BF211" i="17" s="1"/>
  <c r="BI211" i="17" s="1"/>
  <c r="AY211" i="17"/>
  <c r="BN210" i="17"/>
  <c r="BB210" i="17"/>
  <c r="BC210" i="17" s="1"/>
  <c r="BF210" i="17" s="1"/>
  <c r="BI210" i="17" s="1"/>
  <c r="AY210" i="17"/>
  <c r="BN209" i="17"/>
  <c r="BB209" i="17"/>
  <c r="BC209" i="17" s="1"/>
  <c r="BF209" i="17" s="1"/>
  <c r="BI209" i="17" s="1"/>
  <c r="AY209" i="17"/>
  <c r="BN208" i="17"/>
  <c r="BB208" i="17"/>
  <c r="BC208" i="17" s="1"/>
  <c r="BF208" i="17" s="1"/>
  <c r="BI208" i="17" s="1"/>
  <c r="AY208" i="17"/>
  <c r="BN207" i="17"/>
  <c r="BB207" i="17"/>
  <c r="BC207" i="17" s="1"/>
  <c r="BF207" i="17" s="1"/>
  <c r="BI207" i="17" s="1"/>
  <c r="AY207" i="17"/>
  <c r="AV207" i="17"/>
  <c r="AS207" i="17"/>
  <c r="AP207" i="17"/>
  <c r="BN206" i="17"/>
  <c r="BB206" i="17"/>
  <c r="BC206" i="17" s="1"/>
  <c r="BF206" i="17" s="1"/>
  <c r="BI206" i="17" s="1"/>
  <c r="AY206" i="17"/>
  <c r="AV206" i="17"/>
  <c r="AS206" i="17"/>
  <c r="AP206" i="17"/>
  <c r="BN205" i="17"/>
  <c r="BB205" i="17"/>
  <c r="BC205" i="17" s="1"/>
  <c r="BF205" i="17" s="1"/>
  <c r="BI205" i="17" s="1"/>
  <c r="AY205" i="17"/>
  <c r="AV205" i="17"/>
  <c r="AS205" i="17"/>
  <c r="AP205" i="17"/>
  <c r="AM205" i="17"/>
  <c r="AI205" i="17"/>
  <c r="AE205" i="17"/>
  <c r="AB205" i="17"/>
  <c r="X205" i="17"/>
  <c r="O205" i="17"/>
  <c r="N205" i="17"/>
  <c r="R205" i="17" s="1"/>
  <c r="T205" i="17" s="1"/>
  <c r="BN204" i="17"/>
  <c r="BB204" i="17"/>
  <c r="BC204" i="17" s="1"/>
  <c r="BF204" i="17" s="1"/>
  <c r="BI204" i="17" s="1"/>
  <c r="AY204" i="17"/>
  <c r="AV204" i="17"/>
  <c r="AS204" i="17"/>
  <c r="AP204" i="17"/>
  <c r="BN203" i="17"/>
  <c r="BB203" i="17"/>
  <c r="BC203" i="17" s="1"/>
  <c r="BF203" i="17" s="1"/>
  <c r="BI203" i="17" s="1"/>
  <c r="AY203" i="17"/>
  <c r="AV203" i="17"/>
  <c r="AS203" i="17"/>
  <c r="AP203" i="17"/>
  <c r="AM203" i="17"/>
  <c r="AI203" i="17"/>
  <c r="AE203" i="17"/>
  <c r="AB203" i="17"/>
  <c r="X203" i="17"/>
  <c r="O203" i="17"/>
  <c r="N203" i="17"/>
  <c r="R203" i="17" s="1"/>
  <c r="T203" i="17" s="1"/>
  <c r="BN202" i="17"/>
  <c r="BB202" i="17"/>
  <c r="BC202" i="17" s="1"/>
  <c r="BF202" i="17" s="1"/>
  <c r="BI202" i="17" s="1"/>
  <c r="AY202" i="17"/>
  <c r="AV202" i="17"/>
  <c r="AS202" i="17"/>
  <c r="AP202" i="17"/>
  <c r="AM202" i="17"/>
  <c r="AI202" i="17"/>
  <c r="AE202" i="17"/>
  <c r="AB202" i="17"/>
  <c r="X202" i="17"/>
  <c r="O202" i="17"/>
  <c r="N202" i="17"/>
  <c r="R202" i="17" s="1"/>
  <c r="T202" i="17" s="1"/>
  <c r="BN201" i="17"/>
  <c r="BB201" i="17"/>
  <c r="BC201" i="17" s="1"/>
  <c r="BF201" i="17" s="1"/>
  <c r="BI201" i="17" s="1"/>
  <c r="AY201" i="17"/>
  <c r="AV201" i="17"/>
  <c r="AS201" i="17"/>
  <c r="AP201" i="17"/>
  <c r="AM201" i="17"/>
  <c r="AI201" i="17"/>
  <c r="AE201" i="17"/>
  <c r="AB201" i="17"/>
  <c r="X201" i="17"/>
  <c r="O201" i="17"/>
  <c r="N201" i="17"/>
  <c r="R201" i="17" s="1"/>
  <c r="T201" i="17" s="1"/>
  <c r="BN200" i="17"/>
  <c r="BB200" i="17"/>
  <c r="BC200" i="17" s="1"/>
  <c r="BF200" i="17" s="1"/>
  <c r="BI200" i="17" s="1"/>
  <c r="AY200" i="17"/>
  <c r="AV200" i="17"/>
  <c r="AS200" i="17"/>
  <c r="AP200" i="17"/>
  <c r="AM200" i="17"/>
  <c r="AI200" i="17"/>
  <c r="AE200" i="17"/>
  <c r="AB200" i="17"/>
  <c r="X200" i="17"/>
  <c r="O200" i="17"/>
  <c r="N200" i="17"/>
  <c r="R200" i="17" s="1"/>
  <c r="T200" i="17" s="1"/>
  <c r="BN198" i="17"/>
  <c r="BB198" i="17"/>
  <c r="BC198" i="17" s="1"/>
  <c r="BF198" i="17" s="1"/>
  <c r="BI198" i="17" s="1"/>
  <c r="AY198" i="17"/>
  <c r="AV198" i="17"/>
  <c r="AS198" i="17"/>
  <c r="AP198" i="17"/>
  <c r="BN197" i="17"/>
  <c r="BB197" i="17"/>
  <c r="BC197" i="17" s="1"/>
  <c r="BF197" i="17" s="1"/>
  <c r="BI197" i="17" s="1"/>
  <c r="AY197" i="17"/>
  <c r="AV197" i="17"/>
  <c r="AS197" i="17"/>
  <c r="AP197" i="17"/>
  <c r="AM197" i="17"/>
  <c r="AI197" i="17"/>
  <c r="BN196" i="17"/>
  <c r="BB196" i="17"/>
  <c r="BC196" i="17" s="1"/>
  <c r="BF196" i="17" s="1"/>
  <c r="BI196" i="17" s="1"/>
  <c r="AY196" i="17"/>
  <c r="AV196" i="17"/>
  <c r="AS196" i="17"/>
  <c r="AP196" i="17"/>
  <c r="AM196" i="17"/>
  <c r="AI196" i="17"/>
  <c r="AE196" i="17"/>
  <c r="BN195" i="17"/>
  <c r="BB195" i="17"/>
  <c r="BC195" i="17" s="1"/>
  <c r="BF195" i="17" s="1"/>
  <c r="BI195" i="17" s="1"/>
  <c r="AY195" i="17"/>
  <c r="AV195" i="17"/>
  <c r="AS195" i="17"/>
  <c r="AP195" i="17"/>
  <c r="AM195" i="17"/>
  <c r="AI195" i="17"/>
  <c r="BN194" i="17"/>
  <c r="BB194" i="17"/>
  <c r="BC194" i="17" s="1"/>
  <c r="BF194" i="17" s="1"/>
  <c r="BI194" i="17" s="1"/>
  <c r="AY194" i="17"/>
  <c r="AV194" i="17"/>
  <c r="AS194" i="17"/>
  <c r="AP194" i="17"/>
  <c r="AM194" i="17"/>
  <c r="AI194" i="17"/>
  <c r="AE194" i="17"/>
  <c r="AB194" i="17"/>
  <c r="X194" i="17"/>
  <c r="O194" i="17"/>
  <c r="N194" i="17"/>
  <c r="R194" i="17" s="1"/>
  <c r="T194" i="17" s="1"/>
  <c r="BN193" i="17"/>
  <c r="BB193" i="17"/>
  <c r="BC193" i="17" s="1"/>
  <c r="BF193" i="17" s="1"/>
  <c r="BI193" i="17" s="1"/>
  <c r="AY193" i="17"/>
  <c r="AV193" i="17"/>
  <c r="AS193" i="17"/>
  <c r="AP193" i="17"/>
  <c r="AM193" i="17"/>
  <c r="AI193" i="17"/>
  <c r="AE193" i="17"/>
  <c r="AB193" i="17"/>
  <c r="X193" i="17"/>
  <c r="O193" i="17"/>
  <c r="N193" i="17"/>
  <c r="R193" i="17" s="1"/>
  <c r="T193" i="17" s="1"/>
  <c r="BN192" i="17"/>
  <c r="BB192" i="17"/>
  <c r="BC192" i="17" s="1"/>
  <c r="BF192" i="17" s="1"/>
  <c r="BI192" i="17" s="1"/>
  <c r="AY192" i="17"/>
  <c r="AV192" i="17"/>
  <c r="AS192" i="17"/>
  <c r="AP192" i="17"/>
  <c r="AM192" i="17"/>
  <c r="AI192" i="17"/>
  <c r="AE192" i="17"/>
  <c r="AB192" i="17"/>
  <c r="X192" i="17"/>
  <c r="O192" i="17"/>
  <c r="N192" i="17"/>
  <c r="R192" i="17" s="1"/>
  <c r="T192" i="17" s="1"/>
  <c r="BN191" i="17"/>
  <c r="BB191" i="17"/>
  <c r="BC191" i="17" s="1"/>
  <c r="BF191" i="17" s="1"/>
  <c r="BI191" i="17" s="1"/>
  <c r="AY191" i="17"/>
  <c r="AV191" i="17"/>
  <c r="AS191" i="17"/>
  <c r="AP191" i="17"/>
  <c r="AM191" i="17"/>
  <c r="AI191" i="17"/>
  <c r="AE191" i="17"/>
  <c r="AB191" i="17"/>
  <c r="X191" i="17"/>
  <c r="O191" i="17"/>
  <c r="N191" i="17"/>
  <c r="R191" i="17" s="1"/>
  <c r="T191" i="17" s="1"/>
  <c r="BN190" i="17"/>
  <c r="BB190" i="17"/>
  <c r="BC190" i="17" s="1"/>
  <c r="BF190" i="17" s="1"/>
  <c r="BI190" i="17" s="1"/>
  <c r="AY190" i="17"/>
  <c r="AV190" i="17"/>
  <c r="AS190" i="17"/>
  <c r="AP190" i="17"/>
  <c r="AM190" i="17"/>
  <c r="AI190" i="17"/>
  <c r="AE190" i="17"/>
  <c r="AB190" i="17"/>
  <c r="X190" i="17"/>
  <c r="O190" i="17"/>
  <c r="N190" i="17"/>
  <c r="R190" i="17" s="1"/>
  <c r="T190" i="17" s="1"/>
  <c r="BN189" i="17"/>
  <c r="BB189" i="17"/>
  <c r="BC189" i="17" s="1"/>
  <c r="BF189" i="17" s="1"/>
  <c r="BI189" i="17" s="1"/>
  <c r="AY189" i="17"/>
  <c r="AV189" i="17"/>
  <c r="AS189" i="17"/>
  <c r="AP189" i="17"/>
  <c r="AM189" i="17"/>
  <c r="AI189" i="17"/>
  <c r="AE189" i="17"/>
  <c r="AB189" i="17"/>
  <c r="X189" i="17"/>
  <c r="O189" i="17"/>
  <c r="N189" i="17"/>
  <c r="R189" i="17" s="1"/>
  <c r="T189" i="17" s="1"/>
  <c r="BN188" i="17"/>
  <c r="BB188" i="17"/>
  <c r="BC188" i="17" s="1"/>
  <c r="BF188" i="17" s="1"/>
  <c r="BI188" i="17" s="1"/>
  <c r="AY188" i="17"/>
  <c r="AV188" i="17"/>
  <c r="AS188" i="17"/>
  <c r="AP188" i="17"/>
  <c r="AM188" i="17"/>
  <c r="AI188" i="17"/>
  <c r="AE188" i="17"/>
  <c r="AB188" i="17"/>
  <c r="X188" i="17"/>
  <c r="O188" i="17"/>
  <c r="N188" i="17"/>
  <c r="R188" i="17" s="1"/>
  <c r="T188" i="17" s="1"/>
  <c r="BN187" i="17"/>
  <c r="BB187" i="17"/>
  <c r="BC187" i="17" s="1"/>
  <c r="BF187" i="17" s="1"/>
  <c r="BI187" i="17" s="1"/>
  <c r="AY187" i="17"/>
  <c r="AV187" i="17"/>
  <c r="AS187" i="17"/>
  <c r="AP187" i="17"/>
  <c r="AM187" i="17"/>
  <c r="AI187" i="17"/>
  <c r="AE187" i="17"/>
  <c r="AB187" i="17"/>
  <c r="X187" i="17"/>
  <c r="O187" i="17"/>
  <c r="N187" i="17"/>
  <c r="R187" i="17" s="1"/>
  <c r="T187" i="17" s="1"/>
  <c r="BN186" i="17"/>
  <c r="BB186" i="17"/>
  <c r="BC186" i="17" s="1"/>
  <c r="BF186" i="17" s="1"/>
  <c r="BI186" i="17" s="1"/>
  <c r="AY186" i="17"/>
  <c r="AV186" i="17"/>
  <c r="AS186" i="17"/>
  <c r="AP186" i="17"/>
  <c r="AM186" i="17"/>
  <c r="AI186" i="17"/>
  <c r="AE186" i="17"/>
  <c r="AB186" i="17"/>
  <c r="X186" i="17"/>
  <c r="O186" i="17"/>
  <c r="N186" i="17"/>
  <c r="R186" i="17" s="1"/>
  <c r="T186" i="17" s="1"/>
  <c r="BN185" i="17"/>
  <c r="BB185" i="17"/>
  <c r="BC185" i="17" s="1"/>
  <c r="BF185" i="17" s="1"/>
  <c r="BI185" i="17" s="1"/>
  <c r="AY185" i="17"/>
  <c r="AV185" i="17"/>
  <c r="AS185" i="17"/>
  <c r="AP185" i="17"/>
  <c r="AM185" i="17"/>
  <c r="AI185" i="17"/>
  <c r="AE185" i="17"/>
  <c r="AB185" i="17"/>
  <c r="X185" i="17"/>
  <c r="O185" i="17"/>
  <c r="N185" i="17"/>
  <c r="R185" i="17" s="1"/>
  <c r="T185" i="17" s="1"/>
  <c r="BN184" i="17"/>
  <c r="BB184" i="17"/>
  <c r="BC184" i="17" s="1"/>
  <c r="BF184" i="17" s="1"/>
  <c r="BI184" i="17" s="1"/>
  <c r="AY184" i="17"/>
  <c r="AV184" i="17"/>
  <c r="AS184" i="17"/>
  <c r="AP184" i="17"/>
  <c r="AM184" i="17"/>
  <c r="AI184" i="17"/>
  <c r="AE184" i="17"/>
  <c r="AB184" i="17"/>
  <c r="X184" i="17"/>
  <c r="O184" i="17"/>
  <c r="N184" i="17"/>
  <c r="R184" i="17" s="1"/>
  <c r="T184" i="17" s="1"/>
  <c r="BN183" i="17"/>
  <c r="BB183" i="17"/>
  <c r="BC183" i="17" s="1"/>
  <c r="BF183" i="17" s="1"/>
  <c r="BI183" i="17" s="1"/>
  <c r="AY183" i="17"/>
  <c r="AV183" i="17"/>
  <c r="AS183" i="17"/>
  <c r="AP183" i="17"/>
  <c r="AM183" i="17"/>
  <c r="AI183" i="17"/>
  <c r="AE183" i="17"/>
  <c r="AB183" i="17"/>
  <c r="X183" i="17"/>
  <c r="O183" i="17"/>
  <c r="N183" i="17"/>
  <c r="R183" i="17" s="1"/>
  <c r="T183" i="17" s="1"/>
  <c r="BN182" i="17"/>
  <c r="BB182" i="17"/>
  <c r="BC182" i="17" s="1"/>
  <c r="BF182" i="17" s="1"/>
  <c r="BI182" i="17" s="1"/>
  <c r="AY182" i="17"/>
  <c r="AV182" i="17"/>
  <c r="AS182" i="17"/>
  <c r="AP182" i="17"/>
  <c r="AM182" i="17"/>
  <c r="AI182" i="17"/>
  <c r="AE182" i="17"/>
  <c r="AB182" i="17"/>
  <c r="X182" i="17"/>
  <c r="O182" i="17"/>
  <c r="N182" i="17"/>
  <c r="R182" i="17" s="1"/>
  <c r="T182" i="17" s="1"/>
  <c r="BN181" i="17"/>
  <c r="BB181" i="17"/>
  <c r="BC181" i="17" s="1"/>
  <c r="BF181" i="17" s="1"/>
  <c r="BI181" i="17" s="1"/>
  <c r="AY181" i="17"/>
  <c r="AV181" i="17"/>
  <c r="AS181" i="17"/>
  <c r="AP181" i="17"/>
  <c r="AM181" i="17"/>
  <c r="AI181" i="17"/>
  <c r="AE181" i="17"/>
  <c r="AB181" i="17"/>
  <c r="X181" i="17"/>
  <c r="O181" i="17"/>
  <c r="N181" i="17"/>
  <c r="R181" i="17" s="1"/>
  <c r="T181" i="17" s="1"/>
  <c r="BN180" i="17"/>
  <c r="BB180" i="17"/>
  <c r="BC180" i="17" s="1"/>
  <c r="BF180" i="17" s="1"/>
  <c r="BI180" i="17" s="1"/>
  <c r="AY180" i="17"/>
  <c r="AV180" i="17"/>
  <c r="AS180" i="17"/>
  <c r="AP180" i="17"/>
  <c r="AM180" i="17"/>
  <c r="AI180" i="17"/>
  <c r="AE180" i="17"/>
  <c r="AB180" i="17"/>
  <c r="X180" i="17"/>
  <c r="O180" i="17"/>
  <c r="N180" i="17"/>
  <c r="R180" i="17" s="1"/>
  <c r="T180" i="17" s="1"/>
  <c r="BN179" i="17"/>
  <c r="BB179" i="17"/>
  <c r="BC179" i="17" s="1"/>
  <c r="BF179" i="17" s="1"/>
  <c r="BI179" i="17" s="1"/>
  <c r="AY179" i="17"/>
  <c r="AV179" i="17"/>
  <c r="AS179" i="17"/>
  <c r="AP179" i="17"/>
  <c r="AM179" i="17"/>
  <c r="AI179" i="17"/>
  <c r="AE179" i="17"/>
  <c r="AB179" i="17"/>
  <c r="X179" i="17"/>
  <c r="O179" i="17"/>
  <c r="N179" i="17"/>
  <c r="R179" i="17" s="1"/>
  <c r="T179" i="17" s="1"/>
  <c r="BN178" i="17"/>
  <c r="BB178" i="17"/>
  <c r="BC178" i="17" s="1"/>
  <c r="BF178" i="17" s="1"/>
  <c r="BI178" i="17" s="1"/>
  <c r="AY178" i="17"/>
  <c r="AV178" i="17"/>
  <c r="AS178" i="17"/>
  <c r="AP178" i="17"/>
  <c r="AM178" i="17"/>
  <c r="AJ178" i="17"/>
  <c r="AI178" i="17"/>
  <c r="AE178" i="17"/>
  <c r="AB178" i="17"/>
  <c r="X178" i="17"/>
  <c r="BT177" i="17"/>
  <c r="BQ177" i="17"/>
  <c r="BP177" i="17"/>
  <c r="BM177" i="17"/>
  <c r="BL177" i="17"/>
  <c r="BK177" i="17"/>
  <c r="BH177" i="17"/>
  <c r="BG177" i="17"/>
  <c r="BE177" i="17"/>
  <c r="BD177" i="17"/>
  <c r="BA177" i="17"/>
  <c r="AZ177" i="17"/>
  <c r="AX177" i="17"/>
  <c r="AW177" i="17"/>
  <c r="AU177" i="17"/>
  <c r="AT177" i="17"/>
  <c r="AR177" i="17"/>
  <c r="AQ177" i="17"/>
  <c r="AO177" i="17"/>
  <c r="AN177" i="17"/>
  <c r="AL177" i="17"/>
  <c r="AK177" i="17"/>
  <c r="AJ177" i="17"/>
  <c r="AH177" i="17"/>
  <c r="AG177" i="17"/>
  <c r="AF177" i="17"/>
  <c r="AD177" i="17"/>
  <c r="AD158" i="17" s="1"/>
  <c r="AC177" i="17"/>
  <c r="AA177" i="17"/>
  <c r="AA158" i="17" s="1"/>
  <c r="Z177" i="17"/>
  <c r="Y177" i="17"/>
  <c r="Y158" i="17" s="1"/>
  <c r="W177" i="17"/>
  <c r="W158" i="17" s="1"/>
  <c r="V177" i="17"/>
  <c r="U177" i="17"/>
  <c r="S177" i="17"/>
  <c r="S158" i="17" s="1"/>
  <c r="Q177" i="17"/>
  <c r="Q158" i="17" s="1"/>
  <c r="P177" i="17"/>
  <c r="P158" i="17" s="1"/>
  <c r="M177" i="17"/>
  <c r="L177" i="17"/>
  <c r="L158" i="17" s="1"/>
  <c r="K177" i="17"/>
  <c r="J177" i="17"/>
  <c r="I177" i="17"/>
  <c r="H177" i="17"/>
  <c r="BN176" i="17"/>
  <c r="BB176" i="17"/>
  <c r="BC176" i="17" s="1"/>
  <c r="BF176" i="17" s="1"/>
  <c r="BI176" i="17" s="1"/>
  <c r="AY176" i="17"/>
  <c r="AV176" i="17"/>
  <c r="AS176" i="17"/>
  <c r="AP176" i="17"/>
  <c r="AM176" i="17"/>
  <c r="AI176" i="17"/>
  <c r="AE176" i="17"/>
  <c r="AB176" i="17"/>
  <c r="X176" i="17"/>
  <c r="O176" i="17"/>
  <c r="N176" i="17"/>
  <c r="R176" i="17" s="1"/>
  <c r="T176" i="17" s="1"/>
  <c r="BN175" i="17"/>
  <c r="BB175" i="17"/>
  <c r="BC175" i="17" s="1"/>
  <c r="BF175" i="17" s="1"/>
  <c r="BI175" i="17" s="1"/>
  <c r="AY175" i="17"/>
  <c r="AV175" i="17"/>
  <c r="AS175" i="17"/>
  <c r="AP175" i="17"/>
  <c r="AM175" i="17"/>
  <c r="AI175" i="17"/>
  <c r="AE175" i="17"/>
  <c r="AB175" i="17"/>
  <c r="X175" i="17"/>
  <c r="O175" i="17"/>
  <c r="N175" i="17"/>
  <c r="R175" i="17" s="1"/>
  <c r="T175" i="17" s="1"/>
  <c r="BN174" i="17"/>
  <c r="BB174" i="17"/>
  <c r="BC174" i="17" s="1"/>
  <c r="BF174" i="17" s="1"/>
  <c r="BI174" i="17" s="1"/>
  <c r="AY174" i="17"/>
  <c r="AV174" i="17"/>
  <c r="AS174" i="17"/>
  <c r="AP174" i="17"/>
  <c r="AM174" i="17"/>
  <c r="AI174" i="17"/>
  <c r="AE174" i="17"/>
  <c r="AB174" i="17"/>
  <c r="X174" i="17"/>
  <c r="O174" i="17"/>
  <c r="N174" i="17"/>
  <c r="R174" i="17" s="1"/>
  <c r="T174" i="17" s="1"/>
  <c r="BN173" i="17"/>
  <c r="BB173" i="17"/>
  <c r="BC173" i="17" s="1"/>
  <c r="BF173" i="17" s="1"/>
  <c r="BI173" i="17" s="1"/>
  <c r="AY173" i="17"/>
  <c r="AV173" i="17"/>
  <c r="AS173" i="17"/>
  <c r="AP173" i="17"/>
  <c r="AM173" i="17"/>
  <c r="AI173" i="17"/>
  <c r="AE173" i="17"/>
  <c r="AB173" i="17"/>
  <c r="X173" i="17"/>
  <c r="O173" i="17"/>
  <c r="N173" i="17"/>
  <c r="R173" i="17" s="1"/>
  <c r="T173" i="17" s="1"/>
  <c r="BN172" i="17"/>
  <c r="BB172" i="17"/>
  <c r="BC172" i="17" s="1"/>
  <c r="BF172" i="17" s="1"/>
  <c r="BI172" i="17" s="1"/>
  <c r="AY172" i="17"/>
  <c r="AV172" i="17"/>
  <c r="AS172" i="17"/>
  <c r="AP172" i="17"/>
  <c r="AM172" i="17"/>
  <c r="AI172" i="17"/>
  <c r="AE172" i="17"/>
  <c r="AB172" i="17"/>
  <c r="X172" i="17"/>
  <c r="O172" i="17"/>
  <c r="N172" i="17"/>
  <c r="R172" i="17" s="1"/>
  <c r="T172" i="17" s="1"/>
  <c r="BN171" i="17"/>
  <c r="BB171" i="17"/>
  <c r="BC171" i="17" s="1"/>
  <c r="BF171" i="17" s="1"/>
  <c r="BI171" i="17" s="1"/>
  <c r="AY171" i="17"/>
  <c r="AV171" i="17"/>
  <c r="AS171" i="17"/>
  <c r="AP171" i="17"/>
  <c r="AM171" i="17"/>
  <c r="AI171" i="17"/>
  <c r="AE171" i="17"/>
  <c r="AB171" i="17"/>
  <c r="X171" i="17"/>
  <c r="O171" i="17"/>
  <c r="N171" i="17"/>
  <c r="R171" i="17" s="1"/>
  <c r="T171" i="17" s="1"/>
  <c r="BN170" i="17"/>
  <c r="BB170" i="17"/>
  <c r="BC170" i="17" s="1"/>
  <c r="BF170" i="17" s="1"/>
  <c r="BI170" i="17" s="1"/>
  <c r="AY170" i="17"/>
  <c r="AV170" i="17"/>
  <c r="AS170" i="17"/>
  <c r="AP170" i="17"/>
  <c r="AM170" i="17"/>
  <c r="AI170" i="17"/>
  <c r="AE170" i="17"/>
  <c r="AB170" i="17"/>
  <c r="X170" i="17"/>
  <c r="O170" i="17"/>
  <c r="N170" i="17"/>
  <c r="R170" i="17" s="1"/>
  <c r="T170" i="17" s="1"/>
  <c r="BN169" i="17"/>
  <c r="BB169" i="17"/>
  <c r="BC169" i="17" s="1"/>
  <c r="BF169" i="17" s="1"/>
  <c r="BI169" i="17" s="1"/>
  <c r="AY169" i="17"/>
  <c r="AV169" i="17"/>
  <c r="AS169" i="17"/>
  <c r="AP169" i="17"/>
  <c r="AM169" i="17"/>
  <c r="AI169" i="17"/>
  <c r="AE169" i="17"/>
  <c r="AB169" i="17"/>
  <c r="X169" i="17"/>
  <c r="O169" i="17"/>
  <c r="N169" i="17"/>
  <c r="R169" i="17" s="1"/>
  <c r="T169" i="17" s="1"/>
  <c r="BN168" i="17"/>
  <c r="BB168" i="17"/>
  <c r="BC168" i="17" s="1"/>
  <c r="BF168" i="17" s="1"/>
  <c r="BI168" i="17" s="1"/>
  <c r="AY168" i="17"/>
  <c r="AV168" i="17"/>
  <c r="AS168" i="17"/>
  <c r="AP168" i="17"/>
  <c r="AM168" i="17"/>
  <c r="AI168" i="17"/>
  <c r="AE168" i="17"/>
  <c r="AB168" i="17"/>
  <c r="X168" i="17"/>
  <c r="O168" i="17"/>
  <c r="N168" i="17"/>
  <c r="R168" i="17" s="1"/>
  <c r="T168" i="17" s="1"/>
  <c r="BN167" i="17"/>
  <c r="BB167" i="17"/>
  <c r="BC167" i="17" s="1"/>
  <c r="BF167" i="17" s="1"/>
  <c r="BI167" i="17" s="1"/>
  <c r="AY167" i="17"/>
  <c r="AV167" i="17"/>
  <c r="AS167" i="17"/>
  <c r="AP167" i="17"/>
  <c r="AM167" i="17"/>
  <c r="AI167" i="17"/>
  <c r="AE167" i="17"/>
  <c r="AB167" i="17"/>
  <c r="X167" i="17"/>
  <c r="O167" i="17"/>
  <c r="N167" i="17"/>
  <c r="R167" i="17" s="1"/>
  <c r="T167" i="17" s="1"/>
  <c r="BN166" i="17"/>
  <c r="BB166" i="17"/>
  <c r="BC166" i="17" s="1"/>
  <c r="BF166" i="17" s="1"/>
  <c r="BI166" i="17" s="1"/>
  <c r="AY166" i="17"/>
  <c r="AV166" i="17"/>
  <c r="AS166" i="17"/>
  <c r="AP166" i="17"/>
  <c r="AM166" i="17"/>
  <c r="AI166" i="17"/>
  <c r="AE166" i="17"/>
  <c r="AB166" i="17"/>
  <c r="X166" i="17"/>
  <c r="O166" i="17"/>
  <c r="N166" i="17"/>
  <c r="R166" i="17" s="1"/>
  <c r="T166" i="17" s="1"/>
  <c r="BN165" i="17"/>
  <c r="BB165" i="17"/>
  <c r="BC165" i="17" s="1"/>
  <c r="BF165" i="17" s="1"/>
  <c r="BI165" i="17" s="1"/>
  <c r="AY165" i="17"/>
  <c r="AV165" i="17"/>
  <c r="AS165" i="17"/>
  <c r="AP165" i="17"/>
  <c r="AM165" i="17"/>
  <c r="AI165" i="17"/>
  <c r="AE165" i="17"/>
  <c r="AB165" i="17"/>
  <c r="X165" i="17"/>
  <c r="O165" i="17"/>
  <c r="N165" i="17"/>
  <c r="BN164" i="17"/>
  <c r="BB164" i="17"/>
  <c r="BC164" i="17" s="1"/>
  <c r="BF164" i="17" s="1"/>
  <c r="BI164" i="17" s="1"/>
  <c r="AY164" i="17"/>
  <c r="AV164" i="17"/>
  <c r="AS164" i="17"/>
  <c r="AP164" i="17"/>
  <c r="AM164" i="17"/>
  <c r="AI164" i="17"/>
  <c r="AE164" i="17"/>
  <c r="AB164" i="17"/>
  <c r="X164" i="17"/>
  <c r="O164" i="17"/>
  <c r="N164" i="17"/>
  <c r="R164" i="17" s="1"/>
  <c r="T164" i="17" s="1"/>
  <c r="BT163" i="17"/>
  <c r="BT158" i="17" s="1"/>
  <c r="BQ163" i="17"/>
  <c r="BQ158" i="17" s="1"/>
  <c r="BP163" i="17"/>
  <c r="BM163" i="17"/>
  <c r="BM158" i="17" s="1"/>
  <c r="BL163" i="17"/>
  <c r="BL158" i="17" s="1"/>
  <c r="BK163" i="17"/>
  <c r="BO163" i="17" s="1"/>
  <c r="BH163" i="17"/>
  <c r="BH158" i="17" s="1"/>
  <c r="BG163" i="17"/>
  <c r="BG158" i="17" s="1"/>
  <c r="BE163" i="17"/>
  <c r="BE158" i="17" s="1"/>
  <c r="BD163" i="17"/>
  <c r="BA163" i="17"/>
  <c r="BA158" i="17" s="1"/>
  <c r="AZ163" i="17"/>
  <c r="AZ158" i="17" s="1"/>
  <c r="AX163" i="17"/>
  <c r="AW163" i="17"/>
  <c r="AW158" i="17" s="1"/>
  <c r="AU163" i="17"/>
  <c r="AU158" i="17" s="1"/>
  <c r="AT163" i="17"/>
  <c r="AT158" i="17" s="1"/>
  <c r="AR163" i="17"/>
  <c r="AR158" i="17" s="1"/>
  <c r="AQ163" i="17"/>
  <c r="AQ158" i="17" s="1"/>
  <c r="AO163" i="17"/>
  <c r="AN163" i="17"/>
  <c r="AL163" i="17"/>
  <c r="AL158" i="17" s="1"/>
  <c r="AK163" i="17"/>
  <c r="AK158" i="17" s="1"/>
  <c r="AJ163" i="17"/>
  <c r="AJ158" i="17" s="1"/>
  <c r="AH163" i="17"/>
  <c r="AG163" i="17"/>
  <c r="AF163" i="17"/>
  <c r="AF158" i="17" s="1"/>
  <c r="AC163" i="17"/>
  <c r="AE163" i="17" s="1"/>
  <c r="AB163" i="17"/>
  <c r="U163" i="17"/>
  <c r="K163" i="17"/>
  <c r="J163" i="17"/>
  <c r="J158" i="17" s="1"/>
  <c r="I163" i="17"/>
  <c r="H163" i="17"/>
  <c r="BN162" i="17"/>
  <c r="BB162" i="17"/>
  <c r="BC162" i="17" s="1"/>
  <c r="BF162" i="17" s="1"/>
  <c r="BI162" i="17" s="1"/>
  <c r="AY162" i="17"/>
  <c r="AV162" i="17"/>
  <c r="AS162" i="17"/>
  <c r="AP162" i="17"/>
  <c r="AM162" i="17"/>
  <c r="AI162" i="17"/>
  <c r="AE162" i="17"/>
  <c r="AB162" i="17"/>
  <c r="X162" i="17"/>
  <c r="O162" i="17"/>
  <c r="N162" i="17"/>
  <c r="R162" i="17" s="1"/>
  <c r="T162" i="17" s="1"/>
  <c r="BN161" i="17"/>
  <c r="BB161" i="17"/>
  <c r="BC161" i="17" s="1"/>
  <c r="BF161" i="17" s="1"/>
  <c r="BI161" i="17" s="1"/>
  <c r="AY161" i="17"/>
  <c r="AV161" i="17"/>
  <c r="AS161" i="17"/>
  <c r="AP161" i="17"/>
  <c r="AM161" i="17"/>
  <c r="AI161" i="17"/>
  <c r="AE161" i="17"/>
  <c r="AB161" i="17"/>
  <c r="X161" i="17"/>
  <c r="O161" i="17"/>
  <c r="N161" i="17"/>
  <c r="R161" i="17" s="1"/>
  <c r="T161" i="17" s="1"/>
  <c r="BN160" i="17"/>
  <c r="BB160" i="17"/>
  <c r="BC160" i="17" s="1"/>
  <c r="BF160" i="17" s="1"/>
  <c r="BI160" i="17" s="1"/>
  <c r="AY160" i="17"/>
  <c r="AV160" i="17"/>
  <c r="AS160" i="17"/>
  <c r="AP160" i="17"/>
  <c r="AM160" i="17"/>
  <c r="AI160" i="17"/>
  <c r="AE160" i="17"/>
  <c r="AB160" i="17"/>
  <c r="X160" i="17"/>
  <c r="O160" i="17"/>
  <c r="N160" i="17"/>
  <c r="R160" i="17" s="1"/>
  <c r="T160" i="17" s="1"/>
  <c r="BN159" i="17"/>
  <c r="BB159" i="17"/>
  <c r="BC159" i="17" s="1"/>
  <c r="BF159" i="17" s="1"/>
  <c r="BI159" i="17" s="1"/>
  <c r="AY159" i="17"/>
  <c r="AV159" i="17"/>
  <c r="AS159" i="17"/>
  <c r="AP159" i="17"/>
  <c r="AM159" i="17"/>
  <c r="AI159" i="17"/>
  <c r="AE159" i="17"/>
  <c r="AB159" i="17"/>
  <c r="X159" i="17"/>
  <c r="O159" i="17"/>
  <c r="N159" i="17"/>
  <c r="R159" i="17" s="1"/>
  <c r="T159" i="17" s="1"/>
  <c r="BD158" i="17"/>
  <c r="AX158" i="17"/>
  <c r="Z158" i="17"/>
  <c r="V158" i="17"/>
  <c r="M158" i="17"/>
  <c r="G158" i="17"/>
  <c r="F158" i="17"/>
  <c r="E158" i="17"/>
  <c r="D158" i="17"/>
  <c r="C158" i="17"/>
  <c r="BN157" i="17"/>
  <c r="BB157" i="17"/>
  <c r="BC157" i="17" s="1"/>
  <c r="BF157" i="17" s="1"/>
  <c r="BI157" i="17" s="1"/>
  <c r="AY157" i="17"/>
  <c r="AV157" i="17"/>
  <c r="AS157" i="17"/>
  <c r="AP157" i="17"/>
  <c r="AM157" i="17"/>
  <c r="AI157" i="17"/>
  <c r="BN154" i="17"/>
  <c r="BB154" i="17"/>
  <c r="BC154" i="17" s="1"/>
  <c r="BF154" i="17" s="1"/>
  <c r="BI154" i="17" s="1"/>
  <c r="AY154" i="17"/>
  <c r="AV154" i="17"/>
  <c r="AS154" i="17"/>
  <c r="AP154" i="17"/>
  <c r="AM154" i="17"/>
  <c r="AI154" i="17"/>
  <c r="BN153" i="17"/>
  <c r="BB153" i="17"/>
  <c r="BC153" i="17" s="1"/>
  <c r="BF153" i="17" s="1"/>
  <c r="BI153" i="17" s="1"/>
  <c r="AY153" i="17"/>
  <c r="AV153" i="17"/>
  <c r="AS153" i="17"/>
  <c r="AP153" i="17"/>
  <c r="AM153" i="17"/>
  <c r="AI153" i="17"/>
  <c r="BN152" i="17"/>
  <c r="BB152" i="17"/>
  <c r="BC152" i="17" s="1"/>
  <c r="BF152" i="17" s="1"/>
  <c r="BI152" i="17" s="1"/>
  <c r="AY152" i="17"/>
  <c r="AV152" i="17"/>
  <c r="AS152" i="17"/>
  <c r="AP152" i="17"/>
  <c r="AM152" i="17"/>
  <c r="AI152" i="17"/>
  <c r="AE152" i="17"/>
  <c r="AB152" i="17"/>
  <c r="X152" i="17"/>
  <c r="BN151" i="17"/>
  <c r="BB151" i="17"/>
  <c r="BC151" i="17" s="1"/>
  <c r="BF151" i="17" s="1"/>
  <c r="BI151" i="17" s="1"/>
  <c r="AY151" i="17"/>
  <c r="AV151" i="17"/>
  <c r="AS151" i="17"/>
  <c r="AP151" i="17"/>
  <c r="AM151" i="17"/>
  <c r="AI151" i="17"/>
  <c r="AE151" i="17"/>
  <c r="AB151" i="17"/>
  <c r="X151" i="17"/>
  <c r="T151" i="17"/>
  <c r="BN150" i="17"/>
  <c r="BB150" i="17"/>
  <c r="BC150" i="17" s="1"/>
  <c r="BF150" i="17" s="1"/>
  <c r="BI150" i="17" s="1"/>
  <c r="AY150" i="17"/>
  <c r="AV150" i="17"/>
  <c r="AS150" i="17"/>
  <c r="AP150" i="17"/>
  <c r="AM150" i="17"/>
  <c r="AI150" i="17"/>
  <c r="AE150" i="17"/>
  <c r="AB150" i="17"/>
  <c r="X150" i="17"/>
  <c r="O150" i="17"/>
  <c r="O139" i="17" s="1"/>
  <c r="N150" i="17"/>
  <c r="R150" i="17" s="1"/>
  <c r="T150" i="17" s="1"/>
  <c r="BN149" i="17"/>
  <c r="BB149" i="17"/>
  <c r="BC149" i="17" s="1"/>
  <c r="BF149" i="17" s="1"/>
  <c r="BI149" i="17" s="1"/>
  <c r="AY149" i="17"/>
  <c r="AV149" i="17"/>
  <c r="AS149" i="17"/>
  <c r="AP149" i="17"/>
  <c r="AM149" i="17"/>
  <c r="AG149" i="17"/>
  <c r="AI149" i="17" s="1"/>
  <c r="BN148" i="17"/>
  <c r="BB148" i="17"/>
  <c r="BC148" i="17" s="1"/>
  <c r="BF148" i="17" s="1"/>
  <c r="BI148" i="17" s="1"/>
  <c r="AY148" i="17"/>
  <c r="AV148" i="17"/>
  <c r="AS148" i="17"/>
  <c r="AP148" i="17"/>
  <c r="AM148" i="17"/>
  <c r="AI148" i="17"/>
  <c r="BN147" i="17"/>
  <c r="BB147" i="17"/>
  <c r="BC147" i="17" s="1"/>
  <c r="BF147" i="17" s="1"/>
  <c r="BI147" i="17" s="1"/>
  <c r="AY147" i="17"/>
  <c r="AV147" i="17"/>
  <c r="AS147" i="17"/>
  <c r="AP147" i="17"/>
  <c r="AM147" i="17"/>
  <c r="AI147" i="17"/>
  <c r="AE147" i="17"/>
  <c r="BN146" i="17"/>
  <c r="BB146" i="17"/>
  <c r="BC146" i="17" s="1"/>
  <c r="BF146" i="17" s="1"/>
  <c r="BI146" i="17" s="1"/>
  <c r="AY146" i="17"/>
  <c r="AV146" i="17"/>
  <c r="AS146" i="17"/>
  <c r="AP146" i="17"/>
  <c r="AM146" i="17"/>
  <c r="AI146" i="17"/>
  <c r="BN143" i="17"/>
  <c r="BB143" i="17"/>
  <c r="BC143" i="17" s="1"/>
  <c r="BF143" i="17" s="1"/>
  <c r="BI143" i="17" s="1"/>
  <c r="AY143" i="17"/>
  <c r="AV143" i="17"/>
  <c r="AS143" i="17"/>
  <c r="AP143" i="17"/>
  <c r="BN142" i="17"/>
  <c r="BB142" i="17"/>
  <c r="BC142" i="17" s="1"/>
  <c r="BF142" i="17" s="1"/>
  <c r="BI142" i="17" s="1"/>
  <c r="AY142" i="17"/>
  <c r="AV142" i="17"/>
  <c r="AS142" i="17"/>
  <c r="AP142" i="17"/>
  <c r="BN141" i="17"/>
  <c r="BB141" i="17"/>
  <c r="BC141" i="17" s="1"/>
  <c r="BF141" i="17" s="1"/>
  <c r="BI141" i="17" s="1"/>
  <c r="AY141" i="17"/>
  <c r="AV141" i="17"/>
  <c r="AS141" i="17"/>
  <c r="AP141" i="17"/>
  <c r="AM141" i="17"/>
  <c r="AI141" i="17"/>
  <c r="BN140" i="17"/>
  <c r="BB140" i="17"/>
  <c r="BC140" i="17" s="1"/>
  <c r="BF140" i="17" s="1"/>
  <c r="BI140" i="17" s="1"/>
  <c r="AY140" i="17"/>
  <c r="AV140" i="17"/>
  <c r="AS140" i="17"/>
  <c r="AP140" i="17"/>
  <c r="AM140" i="17"/>
  <c r="AI140" i="17"/>
  <c r="AE140" i="17"/>
  <c r="BP139" i="17"/>
  <c r="BM139" i="17"/>
  <c r="BL139" i="17"/>
  <c r="BH139" i="17"/>
  <c r="BG139" i="17"/>
  <c r="BE139" i="17"/>
  <c r="BD139" i="17"/>
  <c r="BA139" i="17"/>
  <c r="AZ139" i="17"/>
  <c r="AX139" i="17"/>
  <c r="AW139" i="17"/>
  <c r="AU139" i="17"/>
  <c r="AT139" i="17"/>
  <c r="AR139" i="17"/>
  <c r="AQ139" i="17"/>
  <c r="AO139" i="17"/>
  <c r="AN139" i="17"/>
  <c r="AL139" i="17"/>
  <c r="AK139" i="17"/>
  <c r="AJ139" i="17"/>
  <c r="AH139" i="17"/>
  <c r="AG139" i="17"/>
  <c r="AF139" i="17"/>
  <c r="AD139" i="17"/>
  <c r="AC139" i="17"/>
  <c r="AA139" i="17"/>
  <c r="Z139" i="17"/>
  <c r="Y139" i="17"/>
  <c r="W139" i="17"/>
  <c r="V139" i="17"/>
  <c r="U139" i="17"/>
  <c r="S139" i="17"/>
  <c r="Q139" i="17"/>
  <c r="P139" i="17"/>
  <c r="M139" i="17"/>
  <c r="L139" i="17"/>
  <c r="K139" i="17"/>
  <c r="J139" i="17"/>
  <c r="I139" i="17"/>
  <c r="H139" i="17"/>
  <c r="G139" i="17"/>
  <c r="F139" i="17"/>
  <c r="E139" i="17"/>
  <c r="D139" i="17"/>
  <c r="C139" i="17"/>
  <c r="BN138" i="17"/>
  <c r="BB138" i="17"/>
  <c r="BC138" i="17" s="1"/>
  <c r="BF138" i="17" s="1"/>
  <c r="BI138" i="17" s="1"/>
  <c r="AY138" i="17"/>
  <c r="AV138" i="17"/>
  <c r="AS138" i="17"/>
  <c r="AP138" i="17"/>
  <c r="AM138" i="17"/>
  <c r="AI138" i="17"/>
  <c r="AE138" i="17"/>
  <c r="AB138" i="17"/>
  <c r="X138" i="17"/>
  <c r="O138" i="17"/>
  <c r="N138" i="17"/>
  <c r="R138" i="17" s="1"/>
  <c r="T138" i="17" s="1"/>
  <c r="BT137" i="17"/>
  <c r="BQ137" i="17"/>
  <c r="BP137" i="17"/>
  <c r="BM137" i="17"/>
  <c r="BL137" i="17"/>
  <c r="BK137" i="17"/>
  <c r="BH137" i="17"/>
  <c r="BG137" i="17"/>
  <c r="BE137" i="17"/>
  <c r="BD137" i="17"/>
  <c r="BA137" i="17"/>
  <c r="AZ137" i="17"/>
  <c r="AX137" i="17"/>
  <c r="AW137" i="17"/>
  <c r="AU137" i="17"/>
  <c r="AT137" i="17"/>
  <c r="AR137" i="17"/>
  <c r="AQ137" i="17"/>
  <c r="AO137" i="17"/>
  <c r="AN137" i="17"/>
  <c r="AL137" i="17"/>
  <c r="AK137" i="17"/>
  <c r="AJ137" i="17"/>
  <c r="AH137" i="17"/>
  <c r="AG137" i="17"/>
  <c r="AF137" i="17"/>
  <c r="AE137" i="17"/>
  <c r="AB137" i="17"/>
  <c r="X137" i="17"/>
  <c r="O137" i="17"/>
  <c r="N137" i="17"/>
  <c r="R137" i="17" s="1"/>
  <c r="T137" i="17" s="1"/>
  <c r="G137" i="17"/>
  <c r="F137" i="17"/>
  <c r="E137" i="17"/>
  <c r="D137" i="17"/>
  <c r="C137" i="17"/>
  <c r="BN136" i="17"/>
  <c r="BB136" i="17"/>
  <c r="BC136" i="17" s="1"/>
  <c r="BF136" i="17" s="1"/>
  <c r="BI136" i="17" s="1"/>
  <c r="AY136" i="17"/>
  <c r="AV136" i="17"/>
  <c r="AS136" i="17"/>
  <c r="AP136" i="17"/>
  <c r="AM136" i="17"/>
  <c r="AI136" i="17"/>
  <c r="AE136" i="17"/>
  <c r="AB136" i="17"/>
  <c r="X136" i="17"/>
  <c r="O136" i="17"/>
  <c r="O135" i="17" s="1"/>
  <c r="N136" i="17"/>
  <c r="R136" i="17" s="1"/>
  <c r="T136" i="17" s="1"/>
  <c r="BT135" i="17"/>
  <c r="BT134" i="17" s="1"/>
  <c r="BT133" i="17" s="1"/>
  <c r="BQ135" i="17"/>
  <c r="BQ134" i="17" s="1"/>
  <c r="BQ133" i="17" s="1"/>
  <c r="BP135" i="17"/>
  <c r="BM135" i="17"/>
  <c r="BM134" i="17" s="1"/>
  <c r="BM133" i="17" s="1"/>
  <c r="BL135" i="17"/>
  <c r="BL134" i="17" s="1"/>
  <c r="BL133" i="17" s="1"/>
  <c r="BK135" i="17"/>
  <c r="BK134" i="17" s="1"/>
  <c r="BK133" i="17" s="1"/>
  <c r="BH135" i="17"/>
  <c r="BH134" i="17" s="1"/>
  <c r="BH133" i="17" s="1"/>
  <c r="BG135" i="17"/>
  <c r="BG134" i="17" s="1"/>
  <c r="BG133" i="17" s="1"/>
  <c r="BE135" i="17"/>
  <c r="BD135" i="17"/>
  <c r="BD134" i="17" s="1"/>
  <c r="BD133" i="17" s="1"/>
  <c r="BA135" i="17"/>
  <c r="BA134" i="17" s="1"/>
  <c r="BA133" i="17" s="1"/>
  <c r="AZ135" i="17"/>
  <c r="AZ134" i="17" s="1"/>
  <c r="AZ133" i="17" s="1"/>
  <c r="AX135" i="17"/>
  <c r="AX134" i="17" s="1"/>
  <c r="AX133" i="17" s="1"/>
  <c r="AW135" i="17"/>
  <c r="AW134" i="17" s="1"/>
  <c r="AU135" i="17"/>
  <c r="AU134" i="17" s="1"/>
  <c r="AT135" i="17"/>
  <c r="AT134" i="17" s="1"/>
  <c r="AT133" i="17" s="1"/>
  <c r="AR135" i="17"/>
  <c r="AR134" i="17" s="1"/>
  <c r="AQ135" i="17"/>
  <c r="AQ134" i="17" s="1"/>
  <c r="AQ133" i="17" s="1"/>
  <c r="AO135" i="17"/>
  <c r="AO134" i="17" s="1"/>
  <c r="AO133" i="17" s="1"/>
  <c r="AN135" i="17"/>
  <c r="AL135" i="17"/>
  <c r="AL134" i="17" s="1"/>
  <c r="AL133" i="17" s="1"/>
  <c r="AK135" i="17"/>
  <c r="AJ135" i="17"/>
  <c r="AJ134" i="17" s="1"/>
  <c r="AJ133" i="17" s="1"/>
  <c r="AH135" i="17"/>
  <c r="AH134" i="17" s="1"/>
  <c r="AH133" i="17" s="1"/>
  <c r="AG135" i="17"/>
  <c r="AG134" i="17" s="1"/>
  <c r="AF135" i="17"/>
  <c r="AF134" i="17" s="1"/>
  <c r="AF133" i="17" s="1"/>
  <c r="AD135" i="17"/>
  <c r="AD134" i="17" s="1"/>
  <c r="AD133" i="17" s="1"/>
  <c r="AC135" i="17"/>
  <c r="AA135" i="17"/>
  <c r="AA134" i="17" s="1"/>
  <c r="AA133" i="17" s="1"/>
  <c r="Z135" i="17"/>
  <c r="Z134" i="17" s="1"/>
  <c r="Z133" i="17" s="1"/>
  <c r="Y135" i="17"/>
  <c r="Y134" i="17" s="1"/>
  <c r="Y133" i="17" s="1"/>
  <c r="W135" i="17"/>
  <c r="W134" i="17" s="1"/>
  <c r="W133" i="17" s="1"/>
  <c r="V135" i="17"/>
  <c r="V134" i="17" s="1"/>
  <c r="V133" i="17" s="1"/>
  <c r="U135" i="17"/>
  <c r="U134" i="17" s="1"/>
  <c r="U133" i="17" s="1"/>
  <c r="S135" i="17"/>
  <c r="S134" i="17" s="1"/>
  <c r="S133" i="17" s="1"/>
  <c r="Q135" i="17"/>
  <c r="Q134" i="17" s="1"/>
  <c r="Q133" i="17" s="1"/>
  <c r="P135" i="17"/>
  <c r="P134" i="17" s="1"/>
  <c r="P133" i="17" s="1"/>
  <c r="M135" i="17"/>
  <c r="M134" i="17" s="1"/>
  <c r="M133" i="17" s="1"/>
  <c r="L135" i="17"/>
  <c r="L134" i="17" s="1"/>
  <c r="L133" i="17" s="1"/>
  <c r="K135" i="17"/>
  <c r="K134" i="17" s="1"/>
  <c r="K133" i="17" s="1"/>
  <c r="J135" i="17"/>
  <c r="J134" i="17" s="1"/>
  <c r="J133" i="17" s="1"/>
  <c r="I135" i="17"/>
  <c r="I134" i="17" s="1"/>
  <c r="I133" i="17" s="1"/>
  <c r="H135" i="17"/>
  <c r="H134" i="17" s="1"/>
  <c r="H133" i="17" s="1"/>
  <c r="G135" i="17"/>
  <c r="G134" i="17" s="1"/>
  <c r="G133" i="17" s="1"/>
  <c r="F135" i="17"/>
  <c r="F134" i="17" s="1"/>
  <c r="F133" i="17" s="1"/>
  <c r="E135" i="17"/>
  <c r="E134" i="17" s="1"/>
  <c r="E133" i="17" s="1"/>
  <c r="E132" i="17" s="1"/>
  <c r="D135" i="17"/>
  <c r="D134" i="17" s="1"/>
  <c r="D133" i="17" s="1"/>
  <c r="C135" i="17"/>
  <c r="C134" i="17" s="1"/>
  <c r="C133" i="17" s="1"/>
  <c r="BE134" i="17"/>
  <c r="BE133" i="17" s="1"/>
  <c r="BC130" i="17"/>
  <c r="BF130" i="17" s="1"/>
  <c r="BI130" i="17" s="1"/>
  <c r="AY130" i="17"/>
  <c r="BC129" i="17"/>
  <c r="BF129" i="17" s="1"/>
  <c r="BI129" i="17" s="1"/>
  <c r="AY129" i="17"/>
  <c r="BC128" i="17"/>
  <c r="BF128" i="17" s="1"/>
  <c r="BI128" i="17" s="1"/>
  <c r="AY128" i="17"/>
  <c r="BN127" i="17"/>
  <c r="BB127" i="17"/>
  <c r="BC127" i="17" s="1"/>
  <c r="BF127" i="17" s="1"/>
  <c r="BI127" i="17" s="1"/>
  <c r="AY127" i="17"/>
  <c r="AV127" i="17"/>
  <c r="AS127" i="17"/>
  <c r="AP127" i="17"/>
  <c r="AM127" i="17"/>
  <c r="AJ127" i="17"/>
  <c r="AI127" i="17"/>
  <c r="AE127" i="17"/>
  <c r="AB127" i="17"/>
  <c r="X127" i="17"/>
  <c r="BN126" i="17"/>
  <c r="BB126" i="17"/>
  <c r="BC126" i="17" s="1"/>
  <c r="BF126" i="17" s="1"/>
  <c r="BI126" i="17" s="1"/>
  <c r="AY126" i="17"/>
  <c r="BN125" i="17"/>
  <c r="BB125" i="17"/>
  <c r="BC125" i="17" s="1"/>
  <c r="BF125" i="17" s="1"/>
  <c r="BI125" i="17" s="1"/>
  <c r="AY125" i="17"/>
  <c r="BN124" i="17"/>
  <c r="BB124" i="17"/>
  <c r="BC124" i="17" s="1"/>
  <c r="BF124" i="17" s="1"/>
  <c r="BI124" i="17" s="1"/>
  <c r="AY124" i="17"/>
  <c r="BT123" i="17"/>
  <c r="BT122" i="17" s="1"/>
  <c r="BT118" i="17" s="1"/>
  <c r="BQ123" i="17"/>
  <c r="BQ122" i="17" s="1"/>
  <c r="BQ118" i="17" s="1"/>
  <c r="BP123" i="17"/>
  <c r="BM123" i="17"/>
  <c r="BM122" i="17" s="1"/>
  <c r="BM118" i="17" s="1"/>
  <c r="BL123" i="17"/>
  <c r="BL122" i="17" s="1"/>
  <c r="BK123" i="17"/>
  <c r="BK122" i="17" s="1"/>
  <c r="BK118" i="17" s="1"/>
  <c r="BH123" i="17"/>
  <c r="BH122" i="17" s="1"/>
  <c r="BH118" i="17" s="1"/>
  <c r="BG123" i="17"/>
  <c r="BG122" i="17" s="1"/>
  <c r="BE123" i="17"/>
  <c r="BE122" i="17" s="1"/>
  <c r="BE118" i="17" s="1"/>
  <c r="BD123" i="17"/>
  <c r="BD122" i="17" s="1"/>
  <c r="BD118" i="17" s="1"/>
  <c r="BA123" i="17"/>
  <c r="BA122" i="17" s="1"/>
  <c r="BA118" i="17" s="1"/>
  <c r="AZ123" i="17"/>
  <c r="AZ122" i="17" s="1"/>
  <c r="AX123" i="17"/>
  <c r="AX122" i="17" s="1"/>
  <c r="AX118" i="17" s="1"/>
  <c r="AW123" i="17"/>
  <c r="AW122" i="17" s="1"/>
  <c r="AW118" i="17" s="1"/>
  <c r="BP122" i="17"/>
  <c r="AU122" i="17"/>
  <c r="AU118" i="17" s="1"/>
  <c r="AT122" i="17"/>
  <c r="AT118" i="17" s="1"/>
  <c r="AR122" i="17"/>
  <c r="AR118" i="17" s="1"/>
  <c r="AQ122" i="17"/>
  <c r="AO122" i="17"/>
  <c r="AN122" i="17"/>
  <c r="AL122" i="17"/>
  <c r="AM122" i="17" s="1"/>
  <c r="AH122" i="17"/>
  <c r="AF122" i="17"/>
  <c r="AJ122" i="17" s="1"/>
  <c r="AD122" i="17"/>
  <c r="AE122" i="17" s="1"/>
  <c r="AA122" i="17"/>
  <c r="AA118" i="17" s="1"/>
  <c r="Z122" i="17"/>
  <c r="Z118" i="17" s="1"/>
  <c r="Y122" i="17"/>
  <c r="Y118" i="17" s="1"/>
  <c r="W122" i="17"/>
  <c r="W118" i="17" s="1"/>
  <c r="V122" i="17"/>
  <c r="V118" i="17" s="1"/>
  <c r="U122" i="17"/>
  <c r="AO118" i="17"/>
  <c r="BN117" i="17"/>
  <c r="BB117" i="17"/>
  <c r="BC117" i="17" s="1"/>
  <c r="BF117" i="17" s="1"/>
  <c r="BI117" i="17" s="1"/>
  <c r="AY117" i="17"/>
  <c r="AV117" i="17"/>
  <c r="AS117" i="17"/>
  <c r="AP117" i="17"/>
  <c r="AM117" i="17"/>
  <c r="AI117" i="17"/>
  <c r="AB117" i="17"/>
  <c r="X117" i="17"/>
  <c r="O117" i="17"/>
  <c r="O116" i="17" s="1"/>
  <c r="N117" i="17"/>
  <c r="R117" i="17" s="1"/>
  <c r="T117" i="17" s="1"/>
  <c r="I117" i="17"/>
  <c r="H117" i="17"/>
  <c r="H116" i="17" s="1"/>
  <c r="BT116" i="17"/>
  <c r="BQ116" i="17"/>
  <c r="BP116" i="17"/>
  <c r="BM116" i="17"/>
  <c r="BL116" i="17"/>
  <c r="BK116" i="17"/>
  <c r="BH116" i="17"/>
  <c r="BG116" i="17"/>
  <c r="BE116" i="17"/>
  <c r="BD116" i="17"/>
  <c r="BA116" i="17"/>
  <c r="AZ116" i="17"/>
  <c r="AX116" i="17"/>
  <c r="AW116" i="17"/>
  <c r="AU116" i="17"/>
  <c r="AT116" i="17"/>
  <c r="AR116" i="17"/>
  <c r="AQ116" i="17"/>
  <c r="AO116" i="17"/>
  <c r="AN116" i="17"/>
  <c r="AL116" i="17"/>
  <c r="AK116" i="17"/>
  <c r="AJ116" i="17"/>
  <c r="AH116" i="17"/>
  <c r="AG116" i="17"/>
  <c r="AF116" i="17"/>
  <c r="AD116" i="17"/>
  <c r="AC116" i="17"/>
  <c r="AA116" i="17"/>
  <c r="Z116" i="17"/>
  <c r="Y116" i="17"/>
  <c r="W116" i="17"/>
  <c r="V116" i="17"/>
  <c r="U116" i="17"/>
  <c r="S116" i="17"/>
  <c r="Q116" i="17"/>
  <c r="P116" i="17"/>
  <c r="N116" i="17"/>
  <c r="M116" i="17"/>
  <c r="L116" i="17"/>
  <c r="K116" i="17"/>
  <c r="J116" i="17"/>
  <c r="I116" i="17"/>
  <c r="G116" i="17"/>
  <c r="G115" i="17" s="1"/>
  <c r="F116" i="17"/>
  <c r="E116" i="17"/>
  <c r="D116" i="17"/>
  <c r="C116" i="17"/>
  <c r="BN115" i="17"/>
  <c r="BB115" i="17"/>
  <c r="BC115" i="17" s="1"/>
  <c r="BF115" i="17" s="1"/>
  <c r="BI115" i="17" s="1"/>
  <c r="AY115" i="17"/>
  <c r="AV115" i="17"/>
  <c r="AS115" i="17"/>
  <c r="AP115" i="17"/>
  <c r="AM115" i="17"/>
  <c r="AI115" i="17"/>
  <c r="AB115" i="17"/>
  <c r="X115" i="17"/>
  <c r="O115" i="17"/>
  <c r="N115" i="17"/>
  <c r="R115" i="17" s="1"/>
  <c r="T115" i="17" s="1"/>
  <c r="I115" i="17"/>
  <c r="H115" i="17"/>
  <c r="BN114" i="17"/>
  <c r="BB114" i="17"/>
  <c r="BC114" i="17" s="1"/>
  <c r="BF114" i="17" s="1"/>
  <c r="BI114" i="17" s="1"/>
  <c r="AY114" i="17"/>
  <c r="AV114" i="17"/>
  <c r="AS114" i="17"/>
  <c r="AP114" i="17"/>
  <c r="BN113" i="17"/>
  <c r="BB113" i="17"/>
  <c r="BC113" i="17" s="1"/>
  <c r="BF113" i="17" s="1"/>
  <c r="BI113" i="17" s="1"/>
  <c r="AY113" i="17"/>
  <c r="AV113" i="17"/>
  <c r="AS113" i="17"/>
  <c r="AP113" i="17"/>
  <c r="BC112" i="17"/>
  <c r="BF112" i="17" s="1"/>
  <c r="BI112" i="17" s="1"/>
  <c r="BN111" i="17"/>
  <c r="BB111" i="17"/>
  <c r="BC111" i="17" s="1"/>
  <c r="BF111" i="17" s="1"/>
  <c r="BI111" i="17" s="1"/>
  <c r="AY111" i="17"/>
  <c r="AV111" i="17"/>
  <c r="AS111" i="17"/>
  <c r="AP111" i="17"/>
  <c r="AM111" i="17"/>
  <c r="AI111" i="17"/>
  <c r="AB111" i="17"/>
  <c r="X111" i="17"/>
  <c r="O111" i="17"/>
  <c r="N111" i="17"/>
  <c r="I111" i="17"/>
  <c r="H111" i="17"/>
  <c r="H105" i="17" s="1"/>
  <c r="BN110" i="17"/>
  <c r="BN109" i="17" s="1"/>
  <c r="BB110" i="17"/>
  <c r="BC110" i="17" s="1"/>
  <c r="BF110" i="17" s="1"/>
  <c r="BI110" i="17" s="1"/>
  <c r="AY110" i="17"/>
  <c r="AV110" i="17"/>
  <c r="AS110" i="17"/>
  <c r="AP110" i="17"/>
  <c r="AI110" i="17"/>
  <c r="BT109" i="17"/>
  <c r="BQ109" i="17"/>
  <c r="BP109" i="17"/>
  <c r="BH109" i="17"/>
  <c r="BG109" i="17"/>
  <c r="BE109" i="17"/>
  <c r="BD109" i="17"/>
  <c r="BA109" i="17"/>
  <c r="AZ109" i="17"/>
  <c r="AX109" i="17"/>
  <c r="AW109" i="17"/>
  <c r="AU109" i="17"/>
  <c r="AT109" i="17"/>
  <c r="AR109" i="17"/>
  <c r="AQ109" i="17"/>
  <c r="AO109" i="17"/>
  <c r="AN109" i="17"/>
  <c r="AL109" i="17"/>
  <c r="AK109" i="17"/>
  <c r="AJ109" i="17"/>
  <c r="AH109" i="17"/>
  <c r="AG109" i="17"/>
  <c r="AF109" i="17"/>
  <c r="AE109" i="17"/>
  <c r="BN108" i="17"/>
  <c r="BB108" i="17"/>
  <c r="BC108" i="17" s="1"/>
  <c r="BF108" i="17" s="1"/>
  <c r="BI108" i="17" s="1"/>
  <c r="AY108" i="17"/>
  <c r="AV108" i="17"/>
  <c r="AS108" i="17"/>
  <c r="AP108" i="17"/>
  <c r="AI108" i="17"/>
  <c r="BT107" i="17"/>
  <c r="BQ107" i="17"/>
  <c r="BP107" i="17"/>
  <c r="BM107" i="17"/>
  <c r="BL107" i="17"/>
  <c r="BK107" i="17"/>
  <c r="BH107" i="17"/>
  <c r="BG107" i="17"/>
  <c r="BE107" i="17"/>
  <c r="BD107" i="17"/>
  <c r="BA107" i="17"/>
  <c r="AZ107" i="17"/>
  <c r="AX107" i="17"/>
  <c r="AW107" i="17"/>
  <c r="AU107" i="17"/>
  <c r="AT107" i="17"/>
  <c r="AR107" i="17"/>
  <c r="AQ107" i="17"/>
  <c r="AO107" i="17"/>
  <c r="AN107" i="17"/>
  <c r="AL107" i="17"/>
  <c r="AK107" i="17"/>
  <c r="AJ107" i="17"/>
  <c r="AH107" i="17"/>
  <c r="AG107" i="17"/>
  <c r="AF107" i="17"/>
  <c r="AE107" i="17"/>
  <c r="BN106" i="17"/>
  <c r="BB106" i="17"/>
  <c r="BC106" i="17" s="1"/>
  <c r="BF106" i="17" s="1"/>
  <c r="BI106" i="17" s="1"/>
  <c r="AY106" i="17"/>
  <c r="AV106" i="17"/>
  <c r="AS106" i="17"/>
  <c r="AP106" i="17"/>
  <c r="AM106" i="17"/>
  <c r="AI106" i="17"/>
  <c r="AE106" i="17"/>
  <c r="AE105" i="17" s="1"/>
  <c r="AB106" i="17"/>
  <c r="X106" i="17"/>
  <c r="O106" i="17"/>
  <c r="O105" i="17" s="1"/>
  <c r="N106" i="17"/>
  <c r="R106" i="17" s="1"/>
  <c r="T106" i="17" s="1"/>
  <c r="BT105" i="17"/>
  <c r="BQ105" i="17"/>
  <c r="BP105" i="17"/>
  <c r="BM105" i="17"/>
  <c r="BL105" i="17"/>
  <c r="BK105" i="17"/>
  <c r="BH105" i="17"/>
  <c r="BG105" i="17"/>
  <c r="BE105" i="17"/>
  <c r="BD105" i="17"/>
  <c r="BA105" i="17"/>
  <c r="AZ105" i="17"/>
  <c r="AX105" i="17"/>
  <c r="AW105" i="17"/>
  <c r="AU105" i="17"/>
  <c r="AT105" i="17"/>
  <c r="AR105" i="17"/>
  <c r="AQ105" i="17"/>
  <c r="AO105" i="17"/>
  <c r="AN105" i="17"/>
  <c r="AL105" i="17"/>
  <c r="AK105" i="17"/>
  <c r="AJ105" i="17"/>
  <c r="AH105" i="17"/>
  <c r="AG105" i="17"/>
  <c r="AF105" i="17"/>
  <c r="AD105" i="17"/>
  <c r="AC105" i="17"/>
  <c r="AC93" i="17" s="1"/>
  <c r="AE93" i="17" s="1"/>
  <c r="AA105" i="17"/>
  <c r="Z105" i="17"/>
  <c r="Y105" i="17"/>
  <c r="W105" i="17"/>
  <c r="W92" i="17" s="1"/>
  <c r="V105" i="17"/>
  <c r="U105" i="17"/>
  <c r="S105" i="17"/>
  <c r="Q105" i="17"/>
  <c r="P105" i="17"/>
  <c r="M105" i="17"/>
  <c r="L105" i="17"/>
  <c r="K105" i="17"/>
  <c r="J105" i="17"/>
  <c r="I105" i="17"/>
  <c r="G105" i="17"/>
  <c r="G92" i="17" s="1"/>
  <c r="F105" i="17"/>
  <c r="E105" i="17"/>
  <c r="D105" i="17"/>
  <c r="C105" i="17"/>
  <c r="C92" i="17" s="1"/>
  <c r="BN104" i="17"/>
  <c r="BB104" i="17"/>
  <c r="BC104" i="17" s="1"/>
  <c r="BF104" i="17" s="1"/>
  <c r="BI104" i="17" s="1"/>
  <c r="AY104" i="17"/>
  <c r="AV104" i="17"/>
  <c r="AS104" i="17"/>
  <c r="AP104" i="17"/>
  <c r="AM104" i="17"/>
  <c r="AI104" i="17"/>
  <c r="BN103" i="17"/>
  <c r="BB103" i="17"/>
  <c r="BC103" i="17" s="1"/>
  <c r="BF103" i="17" s="1"/>
  <c r="BI103" i="17" s="1"/>
  <c r="AY103" i="17"/>
  <c r="AV103" i="17"/>
  <c r="AS103" i="17"/>
  <c r="AP103" i="17"/>
  <c r="BN102" i="17"/>
  <c r="BB102" i="17"/>
  <c r="BC102" i="17" s="1"/>
  <c r="BF102" i="17" s="1"/>
  <c r="BI102" i="17" s="1"/>
  <c r="AY102" i="17"/>
  <c r="AV102" i="17"/>
  <c r="AS102" i="17"/>
  <c r="AP102" i="17"/>
  <c r="BN101" i="17"/>
  <c r="BB101" i="17"/>
  <c r="BC101" i="17" s="1"/>
  <c r="BF101" i="17" s="1"/>
  <c r="BI101" i="17" s="1"/>
  <c r="AY101" i="17"/>
  <c r="AV101" i="17"/>
  <c r="AS101" i="17"/>
  <c r="AP101" i="17"/>
  <c r="BN100" i="17"/>
  <c r="BB100" i="17"/>
  <c r="BC100" i="17" s="1"/>
  <c r="BF100" i="17" s="1"/>
  <c r="BI100" i="17" s="1"/>
  <c r="AY100" i="17"/>
  <c r="AV100" i="17"/>
  <c r="AS100" i="17"/>
  <c r="AP100" i="17"/>
  <c r="AM100" i="17"/>
  <c r="AI100" i="17"/>
  <c r="BN99" i="17"/>
  <c r="BB99" i="17"/>
  <c r="BC99" i="17" s="1"/>
  <c r="BF99" i="17" s="1"/>
  <c r="BI99" i="17" s="1"/>
  <c r="AY99" i="17"/>
  <c r="AV99" i="17"/>
  <c r="AS99" i="17"/>
  <c r="AP99" i="17"/>
  <c r="AM99" i="17"/>
  <c r="AI99" i="17"/>
  <c r="BN97" i="17"/>
  <c r="BB97" i="17"/>
  <c r="BC97" i="17" s="1"/>
  <c r="BF97" i="17" s="1"/>
  <c r="BI97" i="17" s="1"/>
  <c r="AY97" i="17"/>
  <c r="AV97" i="17"/>
  <c r="AS97" i="17"/>
  <c r="AP97" i="17"/>
  <c r="AM97" i="17"/>
  <c r="AJ97" i="17"/>
  <c r="AI97" i="17"/>
  <c r="AF97" i="17"/>
  <c r="AF94" i="17" s="1"/>
  <c r="AE97" i="17"/>
  <c r="BN96" i="17"/>
  <c r="BB96" i="17"/>
  <c r="BC96" i="17" s="1"/>
  <c r="BF96" i="17" s="1"/>
  <c r="BI96" i="17" s="1"/>
  <c r="AY96" i="17"/>
  <c r="AV96" i="17"/>
  <c r="AS96" i="17"/>
  <c r="AP96" i="17"/>
  <c r="AM96" i="17"/>
  <c r="AI96" i="17"/>
  <c r="BN95" i="17"/>
  <c r="BB95" i="17"/>
  <c r="BC95" i="17" s="1"/>
  <c r="BF95" i="17" s="1"/>
  <c r="BI95" i="17" s="1"/>
  <c r="AY95" i="17"/>
  <c r="BT94" i="17"/>
  <c r="BQ94" i="17"/>
  <c r="BP94" i="17"/>
  <c r="BM94" i="17"/>
  <c r="BL94" i="17"/>
  <c r="BH94" i="17"/>
  <c r="BG94" i="17"/>
  <c r="BE94" i="17"/>
  <c r="BD94" i="17"/>
  <c r="BA94" i="17"/>
  <c r="AZ94" i="17"/>
  <c r="AX94" i="17"/>
  <c r="AW94" i="17"/>
  <c r="AU94" i="17"/>
  <c r="AT94" i="17"/>
  <c r="AR94" i="17"/>
  <c r="AQ94" i="17"/>
  <c r="AO94" i="17"/>
  <c r="AN94" i="17"/>
  <c r="AL94" i="17"/>
  <c r="AK94" i="17"/>
  <c r="AJ94" i="17"/>
  <c r="AH94" i="17"/>
  <c r="AG94" i="17"/>
  <c r="AE94" i="17"/>
  <c r="BN93" i="17"/>
  <c r="BB93" i="17"/>
  <c r="BC93" i="17" s="1"/>
  <c r="BF93" i="17" s="1"/>
  <c r="BI93" i="17" s="1"/>
  <c r="AY93" i="17"/>
  <c r="AV93" i="17"/>
  <c r="AS93" i="17"/>
  <c r="AP93" i="17"/>
  <c r="AB93" i="17"/>
  <c r="X93" i="17"/>
  <c r="R93" i="17"/>
  <c r="T93" i="17" s="1"/>
  <c r="AA92" i="17"/>
  <c r="P92" i="17"/>
  <c r="BN91" i="17"/>
  <c r="BB91" i="17"/>
  <c r="BC91" i="17" s="1"/>
  <c r="BF91" i="17" s="1"/>
  <c r="BI91" i="17" s="1"/>
  <c r="AY91" i="17"/>
  <c r="AV91" i="17"/>
  <c r="AS91" i="17"/>
  <c r="AP91" i="17"/>
  <c r="AM91" i="17"/>
  <c r="AI91" i="17"/>
  <c r="AE91" i="17"/>
  <c r="AB91" i="17"/>
  <c r="X91" i="17"/>
  <c r="O91" i="17"/>
  <c r="N91" i="17"/>
  <c r="R91" i="17" s="1"/>
  <c r="T91" i="17" s="1"/>
  <c r="BN90" i="17"/>
  <c r="BB90" i="17"/>
  <c r="BC90" i="17" s="1"/>
  <c r="BF90" i="17" s="1"/>
  <c r="BI90" i="17" s="1"/>
  <c r="AY90" i="17"/>
  <c r="AV90" i="17"/>
  <c r="AS90" i="17"/>
  <c r="AP90" i="17"/>
  <c r="AM90" i="17"/>
  <c r="AI90" i="17"/>
  <c r="AE90" i="17"/>
  <c r="AB90" i="17"/>
  <c r="X90" i="17"/>
  <c r="O90" i="17"/>
  <c r="O89" i="17" s="1"/>
  <c r="N90" i="17"/>
  <c r="R90" i="17" s="1"/>
  <c r="T90" i="17" s="1"/>
  <c r="BT89" i="17"/>
  <c r="BQ89" i="17"/>
  <c r="BP89" i="17"/>
  <c r="BL89" i="17"/>
  <c r="BN89" i="17" s="1"/>
  <c r="BK89" i="17"/>
  <c r="BK88" i="17" s="1"/>
  <c r="BH89" i="17"/>
  <c r="BH88" i="17" s="1"/>
  <c r="BG89" i="17"/>
  <c r="BG88" i="17" s="1"/>
  <c r="BE89" i="17"/>
  <c r="BE88" i="17" s="1"/>
  <c r="BD89" i="17"/>
  <c r="BD88" i="17" s="1"/>
  <c r="BA89" i="17"/>
  <c r="BA88" i="17" s="1"/>
  <c r="AZ89" i="17"/>
  <c r="AZ88" i="17" s="1"/>
  <c r="AX89" i="17"/>
  <c r="AX88" i="17" s="1"/>
  <c r="AW89" i="17"/>
  <c r="AW88" i="17" s="1"/>
  <c r="AU89" i="17"/>
  <c r="AU88" i="17" s="1"/>
  <c r="AT89" i="17"/>
  <c r="AT88" i="17" s="1"/>
  <c r="AR89" i="17"/>
  <c r="AR88" i="17" s="1"/>
  <c r="AQ89" i="17"/>
  <c r="AQ88" i="17" s="1"/>
  <c r="AO89" i="17"/>
  <c r="AO88" i="17" s="1"/>
  <c r="AN89" i="17"/>
  <c r="AL89" i="17"/>
  <c r="AL88" i="17" s="1"/>
  <c r="AK89" i="17"/>
  <c r="AK88" i="17" s="1"/>
  <c r="AJ89" i="17"/>
  <c r="AJ88" i="17" s="1"/>
  <c r="AH89" i="17"/>
  <c r="AH88" i="17" s="1"/>
  <c r="AG89" i="17"/>
  <c r="AG88" i="17" s="1"/>
  <c r="AF89" i="17"/>
  <c r="AF88" i="17" s="1"/>
  <c r="AD89" i="17"/>
  <c r="AD88" i="17" s="1"/>
  <c r="AC89" i="17"/>
  <c r="AA89" i="17"/>
  <c r="AA88" i="17" s="1"/>
  <c r="Z89" i="17"/>
  <c r="Z88" i="17" s="1"/>
  <c r="Y89" i="17"/>
  <c r="Y88" i="17" s="1"/>
  <c r="W89" i="17"/>
  <c r="W88" i="17" s="1"/>
  <c r="V89" i="17"/>
  <c r="V88" i="17" s="1"/>
  <c r="U89" i="17"/>
  <c r="U88" i="17" s="1"/>
  <c r="S89" i="17"/>
  <c r="S88" i="17" s="1"/>
  <c r="Q89" i="17"/>
  <c r="Q88" i="17" s="1"/>
  <c r="P89" i="17"/>
  <c r="P88" i="17" s="1"/>
  <c r="N89" i="17"/>
  <c r="M89" i="17"/>
  <c r="M88" i="17" s="1"/>
  <c r="L89" i="17"/>
  <c r="L88" i="17" s="1"/>
  <c r="K89" i="17"/>
  <c r="K88" i="17" s="1"/>
  <c r="J89" i="17"/>
  <c r="J88" i="17" s="1"/>
  <c r="I89" i="17"/>
  <c r="I88" i="17" s="1"/>
  <c r="H89" i="17"/>
  <c r="H88" i="17" s="1"/>
  <c r="G89" i="17"/>
  <c r="G88" i="17" s="1"/>
  <c r="F89" i="17"/>
  <c r="F88" i="17" s="1"/>
  <c r="E89" i="17"/>
  <c r="E88" i="17" s="1"/>
  <c r="D89" i="17"/>
  <c r="D88" i="17" s="1"/>
  <c r="C89" i="17"/>
  <c r="C88" i="17" s="1"/>
  <c r="BT88" i="17"/>
  <c r="BQ88" i="17"/>
  <c r="BN87" i="17"/>
  <c r="BB87" i="17"/>
  <c r="BC87" i="17" s="1"/>
  <c r="BF87" i="17" s="1"/>
  <c r="BI87" i="17" s="1"/>
  <c r="AY87" i="17"/>
  <c r="AV87" i="17"/>
  <c r="AS87" i="17"/>
  <c r="AP87" i="17"/>
  <c r="AM87" i="17"/>
  <c r="AI87" i="17"/>
  <c r="AE87" i="17"/>
  <c r="AB87" i="17"/>
  <c r="X87" i="17"/>
  <c r="O87" i="17"/>
  <c r="O86" i="17" s="1"/>
  <c r="O85" i="17" s="1"/>
  <c r="N87" i="17"/>
  <c r="R87" i="17" s="1"/>
  <c r="T87" i="17" s="1"/>
  <c r="BT86" i="17"/>
  <c r="BT85" i="17" s="1"/>
  <c r="BQ86" i="17"/>
  <c r="BQ85" i="17" s="1"/>
  <c r="BP86" i="17"/>
  <c r="BM86" i="17"/>
  <c r="BM85" i="17" s="1"/>
  <c r="BM84" i="17" s="1"/>
  <c r="BL86" i="17"/>
  <c r="BL85" i="17" s="1"/>
  <c r="BK86" i="17"/>
  <c r="BK85" i="17" s="1"/>
  <c r="BH86" i="17"/>
  <c r="BH85" i="17" s="1"/>
  <c r="BG86" i="17"/>
  <c r="BG85" i="17" s="1"/>
  <c r="BE86" i="17"/>
  <c r="BE85" i="17" s="1"/>
  <c r="BD86" i="17"/>
  <c r="BD85" i="17" s="1"/>
  <c r="BA86" i="17"/>
  <c r="BA85" i="17" s="1"/>
  <c r="AZ86" i="17"/>
  <c r="AZ85" i="17" s="1"/>
  <c r="AX86" i="17"/>
  <c r="AX85" i="17" s="1"/>
  <c r="AW86" i="17"/>
  <c r="AU86" i="17"/>
  <c r="AU85" i="17" s="1"/>
  <c r="AT86" i="17"/>
  <c r="AT85" i="17" s="1"/>
  <c r="AR86" i="17"/>
  <c r="AR85" i="17" s="1"/>
  <c r="AQ86" i="17"/>
  <c r="AO86" i="17"/>
  <c r="AN86" i="17"/>
  <c r="AN85" i="17" s="1"/>
  <c r="AL86" i="17"/>
  <c r="AL85" i="17" s="1"/>
  <c r="AK86" i="17"/>
  <c r="AK85" i="17" s="1"/>
  <c r="AJ86" i="17"/>
  <c r="AJ85" i="17" s="1"/>
  <c r="AH86" i="17"/>
  <c r="AH85" i="17" s="1"/>
  <c r="AG86" i="17"/>
  <c r="AG85" i="17" s="1"/>
  <c r="AF86" i="17"/>
  <c r="AF85" i="17" s="1"/>
  <c r="AD86" i="17"/>
  <c r="AD85" i="17" s="1"/>
  <c r="AC86" i="17"/>
  <c r="AC85" i="17" s="1"/>
  <c r="AA86" i="17"/>
  <c r="AA85" i="17" s="1"/>
  <c r="Z86" i="17"/>
  <c r="Y86" i="17"/>
  <c r="Y85" i="17" s="1"/>
  <c r="W86" i="17"/>
  <c r="W85" i="17" s="1"/>
  <c r="V86" i="17"/>
  <c r="U86" i="17"/>
  <c r="U85" i="17" s="1"/>
  <c r="S86" i="17"/>
  <c r="S85" i="17" s="1"/>
  <c r="Q86" i="17"/>
  <c r="Q85" i="17" s="1"/>
  <c r="P86" i="17"/>
  <c r="P85" i="17" s="1"/>
  <c r="M86" i="17"/>
  <c r="M85" i="17" s="1"/>
  <c r="L86" i="17"/>
  <c r="L85" i="17" s="1"/>
  <c r="K86" i="17"/>
  <c r="K85" i="17" s="1"/>
  <c r="J86" i="17"/>
  <c r="J85" i="17" s="1"/>
  <c r="I86" i="17"/>
  <c r="I85" i="17" s="1"/>
  <c r="H86" i="17"/>
  <c r="H85" i="17" s="1"/>
  <c r="G86" i="17"/>
  <c r="G85" i="17" s="1"/>
  <c r="F86" i="17"/>
  <c r="F85" i="17" s="1"/>
  <c r="E86" i="17"/>
  <c r="E85" i="17" s="1"/>
  <c r="D86" i="17"/>
  <c r="D85" i="17" s="1"/>
  <c r="C86" i="17"/>
  <c r="C85" i="17" s="1"/>
  <c r="BN83" i="17"/>
  <c r="BB83" i="17"/>
  <c r="BC83" i="17" s="1"/>
  <c r="BF83" i="17" s="1"/>
  <c r="BI83" i="17" s="1"/>
  <c r="AY83" i="17"/>
  <c r="AV83" i="17"/>
  <c r="AS83" i="17"/>
  <c r="AP83" i="17"/>
  <c r="AM83" i="17"/>
  <c r="AI83" i="17"/>
  <c r="AE83" i="17"/>
  <c r="AB83" i="17"/>
  <c r="X83" i="17"/>
  <c r="BT82" i="17"/>
  <c r="BT81" i="17" s="1"/>
  <c r="BQ82" i="17"/>
  <c r="BQ81" i="17" s="1"/>
  <c r="BP82" i="17"/>
  <c r="BM82" i="17"/>
  <c r="BM81" i="17" s="1"/>
  <c r="BL82" i="17"/>
  <c r="BK82" i="17"/>
  <c r="BK81" i="17" s="1"/>
  <c r="BH82" i="17"/>
  <c r="BH81" i="17" s="1"/>
  <c r="BG82" i="17"/>
  <c r="BE82" i="17"/>
  <c r="BE81" i="17" s="1"/>
  <c r="BD82" i="17"/>
  <c r="BD81" i="17" s="1"/>
  <c r="BA82" i="17"/>
  <c r="BA81" i="17" s="1"/>
  <c r="AZ82" i="17"/>
  <c r="AZ81" i="17" s="1"/>
  <c r="AX82" i="17"/>
  <c r="AX81" i="17" s="1"/>
  <c r="AW82" i="17"/>
  <c r="AW81" i="17" s="1"/>
  <c r="AU82" i="17"/>
  <c r="AU81" i="17" s="1"/>
  <c r="AT82" i="17"/>
  <c r="AT81" i="17" s="1"/>
  <c r="AR82" i="17"/>
  <c r="AR81" i="17" s="1"/>
  <c r="AQ82" i="17"/>
  <c r="AQ81" i="17" s="1"/>
  <c r="AO82" i="17"/>
  <c r="AO81" i="17" s="1"/>
  <c r="AN82" i="17"/>
  <c r="AN81" i="17" s="1"/>
  <c r="AL82" i="17"/>
  <c r="AL81" i="17" s="1"/>
  <c r="AK82" i="17"/>
  <c r="AK81" i="17" s="1"/>
  <c r="AJ82" i="17"/>
  <c r="AJ81" i="17" s="1"/>
  <c r="AH82" i="17"/>
  <c r="AG82" i="17"/>
  <c r="AG81" i="17" s="1"/>
  <c r="AF82" i="17"/>
  <c r="AF81" i="17" s="1"/>
  <c r="AD82" i="17"/>
  <c r="AE82" i="17" s="1"/>
  <c r="AA82" i="17"/>
  <c r="AA81" i="17" s="1"/>
  <c r="Z82" i="17"/>
  <c r="Z81" i="17" s="1"/>
  <c r="Y82" i="17"/>
  <c r="Y81" i="17" s="1"/>
  <c r="W82" i="17"/>
  <c r="W81" i="17" s="1"/>
  <c r="V82" i="17"/>
  <c r="V81" i="17" s="1"/>
  <c r="U82" i="17"/>
  <c r="U81" i="17" s="1"/>
  <c r="BN80" i="17"/>
  <c r="BB80" i="17"/>
  <c r="BC80" i="17" s="1"/>
  <c r="BF80" i="17" s="1"/>
  <c r="BI80" i="17" s="1"/>
  <c r="AY80" i="17"/>
  <c r="AV80" i="17"/>
  <c r="AS80" i="17"/>
  <c r="AP80" i="17"/>
  <c r="AM80" i="17"/>
  <c r="AI80" i="17"/>
  <c r="AC80" i="17"/>
  <c r="AE80" i="17" s="1"/>
  <c r="AB80" i="17"/>
  <c r="X80" i="17"/>
  <c r="O80" i="17"/>
  <c r="O79" i="17" s="1"/>
  <c r="O78" i="17" s="1"/>
  <c r="O77" i="17" s="1"/>
  <c r="N80" i="17"/>
  <c r="N79" i="17" s="1"/>
  <c r="BT79" i="17"/>
  <c r="BT78" i="17" s="1"/>
  <c r="BQ79" i="17"/>
  <c r="BQ78" i="17" s="1"/>
  <c r="BP79" i="17"/>
  <c r="BM79" i="17"/>
  <c r="BM78" i="17" s="1"/>
  <c r="BL79" i="17"/>
  <c r="BL78" i="17" s="1"/>
  <c r="BK79" i="17"/>
  <c r="BK78" i="17" s="1"/>
  <c r="BH79" i="17"/>
  <c r="BH78" i="17" s="1"/>
  <c r="BG79" i="17"/>
  <c r="BE79" i="17"/>
  <c r="BE78" i="17" s="1"/>
  <c r="BD79" i="17"/>
  <c r="BD78" i="17" s="1"/>
  <c r="BA79" i="17"/>
  <c r="AZ79" i="17"/>
  <c r="AZ78" i="17" s="1"/>
  <c r="AX79" i="17"/>
  <c r="AX78" i="17" s="1"/>
  <c r="AW79" i="17"/>
  <c r="AU79" i="17"/>
  <c r="AU78" i="17" s="1"/>
  <c r="AT79" i="17"/>
  <c r="AT78" i="17" s="1"/>
  <c r="AR79" i="17"/>
  <c r="AQ79" i="17"/>
  <c r="AQ78" i="17" s="1"/>
  <c r="AO79" i="17"/>
  <c r="AO78" i="17" s="1"/>
  <c r="AN79" i="17"/>
  <c r="AN78" i="17" s="1"/>
  <c r="AL79" i="17"/>
  <c r="AL78" i="17" s="1"/>
  <c r="AK79" i="17"/>
  <c r="AK78" i="17" s="1"/>
  <c r="AJ79" i="17"/>
  <c r="AJ78" i="17" s="1"/>
  <c r="AH79" i="17"/>
  <c r="AH78" i="17" s="1"/>
  <c r="AG79" i="17"/>
  <c r="AG78" i="17" s="1"/>
  <c r="AF79" i="17"/>
  <c r="AF78" i="17" s="1"/>
  <c r="AD79" i="17"/>
  <c r="AE79" i="17" s="1"/>
  <c r="AA79" i="17"/>
  <c r="AA78" i="17" s="1"/>
  <c r="Z79" i="17"/>
  <c r="Z78" i="17" s="1"/>
  <c r="Y79" i="17"/>
  <c r="Y78" i="17" s="1"/>
  <c r="W79" i="17"/>
  <c r="W78" i="17" s="1"/>
  <c r="V79" i="17"/>
  <c r="V78" i="17" s="1"/>
  <c r="U79" i="17"/>
  <c r="U78" i="17" s="1"/>
  <c r="S79" i="17"/>
  <c r="S78" i="17" s="1"/>
  <c r="S77" i="17" s="1"/>
  <c r="Q79" i="17"/>
  <c r="Q78" i="17" s="1"/>
  <c r="Q77" i="17" s="1"/>
  <c r="P79" i="17"/>
  <c r="P78" i="17" s="1"/>
  <c r="P77" i="17" s="1"/>
  <c r="M79" i="17"/>
  <c r="M78" i="17" s="1"/>
  <c r="M77" i="17" s="1"/>
  <c r="L79" i="17"/>
  <c r="L78" i="17" s="1"/>
  <c r="L77" i="17" s="1"/>
  <c r="K79" i="17"/>
  <c r="K78" i="17" s="1"/>
  <c r="K77" i="17" s="1"/>
  <c r="J79" i="17"/>
  <c r="J78" i="17" s="1"/>
  <c r="J77" i="17" s="1"/>
  <c r="I79" i="17"/>
  <c r="I78" i="17" s="1"/>
  <c r="I77" i="17" s="1"/>
  <c r="H79" i="17"/>
  <c r="H78" i="17" s="1"/>
  <c r="H77" i="17" s="1"/>
  <c r="G79" i="17"/>
  <c r="G78" i="17" s="1"/>
  <c r="G77" i="17" s="1"/>
  <c r="F79" i="17"/>
  <c r="F78" i="17" s="1"/>
  <c r="F77" i="17" s="1"/>
  <c r="E79" i="17"/>
  <c r="E78" i="17" s="1"/>
  <c r="E77" i="17" s="1"/>
  <c r="D79" i="17"/>
  <c r="D78" i="17" s="1"/>
  <c r="D77" i="17" s="1"/>
  <c r="C79" i="17"/>
  <c r="C78" i="17" s="1"/>
  <c r="C77" i="17" s="1"/>
  <c r="BN76" i="17"/>
  <c r="BB76" i="17"/>
  <c r="BC76" i="17" s="1"/>
  <c r="BF76" i="17" s="1"/>
  <c r="BI76" i="17" s="1"/>
  <c r="AY76" i="17"/>
  <c r="AV76" i="17"/>
  <c r="AS76" i="17"/>
  <c r="AP76" i="17"/>
  <c r="AM76" i="17"/>
  <c r="AI76" i="17"/>
  <c r="AC76" i="17"/>
  <c r="AE76" i="17" s="1"/>
  <c r="AB76" i="17"/>
  <c r="X76" i="17"/>
  <c r="O76" i="17"/>
  <c r="N76" i="17"/>
  <c r="R76" i="17" s="1"/>
  <c r="T76" i="17" s="1"/>
  <c r="I76" i="17"/>
  <c r="H76" i="17"/>
  <c r="BN75" i="17"/>
  <c r="BB75" i="17"/>
  <c r="BC75" i="17" s="1"/>
  <c r="BF75" i="17" s="1"/>
  <c r="BI75" i="17" s="1"/>
  <c r="AY75" i="17"/>
  <c r="AV75" i="17"/>
  <c r="AS75" i="17"/>
  <c r="AP75" i="17"/>
  <c r="AM75" i="17"/>
  <c r="AI75" i="17"/>
  <c r="AE75" i="17"/>
  <c r="AB75" i="17"/>
  <c r="X75" i="17"/>
  <c r="O75" i="17"/>
  <c r="N75" i="17"/>
  <c r="R75" i="17" s="1"/>
  <c r="T75" i="17" s="1"/>
  <c r="I75" i="17"/>
  <c r="H75" i="17"/>
  <c r="BN74" i="17"/>
  <c r="BB74" i="17"/>
  <c r="BC74" i="17" s="1"/>
  <c r="BF74" i="17" s="1"/>
  <c r="BI74" i="17" s="1"/>
  <c r="AY74" i="17"/>
  <c r="AV74" i="17"/>
  <c r="AS74" i="17"/>
  <c r="AP74" i="17"/>
  <c r="AM74" i="17"/>
  <c r="AI74" i="17"/>
  <c r="AE74" i="17"/>
  <c r="AB74" i="17"/>
  <c r="X74" i="17"/>
  <c r="O74" i="17"/>
  <c r="N74" i="17"/>
  <c r="R74" i="17" s="1"/>
  <c r="T74" i="17" s="1"/>
  <c r="BN73" i="17"/>
  <c r="BB73" i="17"/>
  <c r="BC73" i="17" s="1"/>
  <c r="BF73" i="17" s="1"/>
  <c r="BI73" i="17" s="1"/>
  <c r="AY73" i="17"/>
  <c r="AV73" i="17"/>
  <c r="AS73" i="17"/>
  <c r="AP73" i="17"/>
  <c r="AM73" i="17"/>
  <c r="AI73" i="17"/>
  <c r="AE73" i="17"/>
  <c r="AB73" i="17"/>
  <c r="X73" i="17"/>
  <c r="O73" i="17"/>
  <c r="N73" i="17"/>
  <c r="R73" i="17" s="1"/>
  <c r="T73" i="17" s="1"/>
  <c r="I73" i="17"/>
  <c r="H73" i="17"/>
  <c r="BT72" i="17"/>
  <c r="BT71" i="17" s="1"/>
  <c r="BQ72" i="17"/>
  <c r="BQ71" i="17" s="1"/>
  <c r="BP72" i="17"/>
  <c r="BP71" i="17" s="1"/>
  <c r="BM72" i="17"/>
  <c r="BL72" i="17"/>
  <c r="BL71" i="17" s="1"/>
  <c r="BK72" i="17"/>
  <c r="BH72" i="17"/>
  <c r="BH71" i="17" s="1"/>
  <c r="BG72" i="17"/>
  <c r="BG71" i="17" s="1"/>
  <c r="BE72" i="17"/>
  <c r="BE71" i="17" s="1"/>
  <c r="BD72" i="17"/>
  <c r="BD71" i="17" s="1"/>
  <c r="BA72" i="17"/>
  <c r="BA71" i="17" s="1"/>
  <c r="AZ72" i="17"/>
  <c r="AZ71" i="17" s="1"/>
  <c r="AX72" i="17"/>
  <c r="AX71" i="17" s="1"/>
  <c r="AW72" i="17"/>
  <c r="AU72" i="17"/>
  <c r="AU71" i="17" s="1"/>
  <c r="AT72" i="17"/>
  <c r="AT71" i="17" s="1"/>
  <c r="AR72" i="17"/>
  <c r="AR71" i="17" s="1"/>
  <c r="AQ72" i="17"/>
  <c r="AQ71" i="17" s="1"/>
  <c r="AO72" i="17"/>
  <c r="AO71" i="17" s="1"/>
  <c r="AN72" i="17"/>
  <c r="AN71" i="17" s="1"/>
  <c r="AL72" i="17"/>
  <c r="AL71" i="17" s="1"/>
  <c r="AK72" i="17"/>
  <c r="AK71" i="17" s="1"/>
  <c r="AJ72" i="17"/>
  <c r="AJ71" i="17" s="1"/>
  <c r="AH72" i="17"/>
  <c r="AH71" i="17" s="1"/>
  <c r="AG72" i="17"/>
  <c r="AG71" i="17" s="1"/>
  <c r="AF72" i="17"/>
  <c r="AD72" i="17"/>
  <c r="AD71" i="17" s="1"/>
  <c r="AE71" i="17" s="1"/>
  <c r="AA72" i="17"/>
  <c r="AA71" i="17" s="1"/>
  <c r="Z72" i="17"/>
  <c r="Z71" i="17" s="1"/>
  <c r="Y72" i="17"/>
  <c r="Y71" i="17" s="1"/>
  <c r="W72" i="17"/>
  <c r="W71" i="17" s="1"/>
  <c r="V72" i="17"/>
  <c r="V71" i="17" s="1"/>
  <c r="U72" i="17"/>
  <c r="U71" i="17" s="1"/>
  <c r="S72" i="17"/>
  <c r="S71" i="17" s="1"/>
  <c r="Q72" i="17"/>
  <c r="Q71" i="17" s="1"/>
  <c r="P72" i="17"/>
  <c r="P71" i="17" s="1"/>
  <c r="M72" i="17"/>
  <c r="M71" i="17" s="1"/>
  <c r="L72" i="17"/>
  <c r="L71" i="17" s="1"/>
  <c r="K72" i="17"/>
  <c r="K71" i="17" s="1"/>
  <c r="J72" i="17"/>
  <c r="J71" i="17" s="1"/>
  <c r="G72" i="17"/>
  <c r="G71" i="17" s="1"/>
  <c r="F72" i="17"/>
  <c r="F71" i="17" s="1"/>
  <c r="E72" i="17"/>
  <c r="E71" i="17" s="1"/>
  <c r="D72" i="17"/>
  <c r="D71" i="17" s="1"/>
  <c r="C72" i="17"/>
  <c r="C71" i="17" s="1"/>
  <c r="BK71" i="17"/>
  <c r="AF71" i="17"/>
  <c r="BN70" i="17"/>
  <c r="BN69" i="17" s="1"/>
  <c r="BB70" i="17"/>
  <c r="BC70" i="17" s="1"/>
  <c r="BF70" i="17" s="1"/>
  <c r="BI70" i="17" s="1"/>
  <c r="AY70" i="17"/>
  <c r="BA69" i="17"/>
  <c r="AZ69" i="17"/>
  <c r="AX69" i="17"/>
  <c r="AW69" i="17"/>
  <c r="BN68" i="17"/>
  <c r="BB68" i="17"/>
  <c r="BC68" i="17" s="1"/>
  <c r="BF68" i="17" s="1"/>
  <c r="BI68" i="17" s="1"/>
  <c r="AY68" i="17"/>
  <c r="AV68" i="17"/>
  <c r="AS68" i="17"/>
  <c r="AP68" i="17"/>
  <c r="AM68" i="17"/>
  <c r="AI68" i="17"/>
  <c r="AE68" i="17"/>
  <c r="AB68" i="17"/>
  <c r="X68" i="17"/>
  <c r="O68" i="17"/>
  <c r="O67" i="17" s="1"/>
  <c r="O66" i="17" s="1"/>
  <c r="N68" i="17"/>
  <c r="R68" i="17" s="1"/>
  <c r="T68" i="17" s="1"/>
  <c r="BT67" i="17"/>
  <c r="BT66" i="17" s="1"/>
  <c r="BQ67" i="17"/>
  <c r="BQ66" i="17" s="1"/>
  <c r="BP67" i="17"/>
  <c r="BM67" i="17"/>
  <c r="BM66" i="17" s="1"/>
  <c r="BL67" i="17"/>
  <c r="BL66" i="17" s="1"/>
  <c r="BK67" i="17"/>
  <c r="BK66" i="17" s="1"/>
  <c r="BH67" i="17"/>
  <c r="BH66" i="17" s="1"/>
  <c r="BG67" i="17"/>
  <c r="BG66" i="17" s="1"/>
  <c r="BE67" i="17"/>
  <c r="BE66" i="17" s="1"/>
  <c r="BD67" i="17"/>
  <c r="BD66" i="17" s="1"/>
  <c r="BA67" i="17"/>
  <c r="BA66" i="17" s="1"/>
  <c r="AZ67" i="17"/>
  <c r="AX67" i="17"/>
  <c r="AX66" i="17" s="1"/>
  <c r="AW67" i="17"/>
  <c r="AW66" i="17" s="1"/>
  <c r="AU67" i="17"/>
  <c r="AU66" i="17" s="1"/>
  <c r="AT67" i="17"/>
  <c r="AT66" i="17" s="1"/>
  <c r="AR67" i="17"/>
  <c r="AR66" i="17" s="1"/>
  <c r="AQ67" i="17"/>
  <c r="AO67" i="17"/>
  <c r="AO66" i="17" s="1"/>
  <c r="AN67" i="17"/>
  <c r="AL67" i="17"/>
  <c r="AL66" i="17" s="1"/>
  <c r="AK67" i="17"/>
  <c r="AK66" i="17" s="1"/>
  <c r="AJ67" i="17"/>
  <c r="AJ66" i="17" s="1"/>
  <c r="AH67" i="17"/>
  <c r="AH66" i="17" s="1"/>
  <c r="AG67" i="17"/>
  <c r="AG66" i="17" s="1"/>
  <c r="AF67" i="17"/>
  <c r="AF66" i="17" s="1"/>
  <c r="AD67" i="17"/>
  <c r="AE67" i="17" s="1"/>
  <c r="AA67" i="17"/>
  <c r="AA66" i="17" s="1"/>
  <c r="Z67" i="17"/>
  <c r="Y67" i="17"/>
  <c r="Y66" i="17" s="1"/>
  <c r="W67" i="17"/>
  <c r="W66" i="17" s="1"/>
  <c r="V67" i="17"/>
  <c r="V66" i="17" s="1"/>
  <c r="U67" i="17"/>
  <c r="U66" i="17" s="1"/>
  <c r="S67" i="17"/>
  <c r="S66" i="17" s="1"/>
  <c r="Q67" i="17"/>
  <c r="Q66" i="17" s="1"/>
  <c r="P67" i="17"/>
  <c r="P66" i="17" s="1"/>
  <c r="M67" i="17"/>
  <c r="M66" i="17" s="1"/>
  <c r="L67" i="17"/>
  <c r="L66" i="17" s="1"/>
  <c r="K67" i="17"/>
  <c r="K66" i="17" s="1"/>
  <c r="J67" i="17"/>
  <c r="J66" i="17" s="1"/>
  <c r="I67" i="17"/>
  <c r="I66" i="17" s="1"/>
  <c r="H67" i="17"/>
  <c r="H66" i="17" s="1"/>
  <c r="G67" i="17"/>
  <c r="G66" i="17" s="1"/>
  <c r="F67" i="17"/>
  <c r="F66" i="17" s="1"/>
  <c r="E67" i="17"/>
  <c r="E66" i="17" s="1"/>
  <c r="D67" i="17"/>
  <c r="D66" i="17" s="1"/>
  <c r="C67" i="17"/>
  <c r="C66" i="17" s="1"/>
  <c r="BN65" i="17"/>
  <c r="BB65" i="17"/>
  <c r="BC65" i="17" s="1"/>
  <c r="BF65" i="17" s="1"/>
  <c r="BI65" i="17" s="1"/>
  <c r="AY65" i="17"/>
  <c r="AV65" i="17"/>
  <c r="AS65" i="17"/>
  <c r="AP65" i="17"/>
  <c r="AM65" i="17"/>
  <c r="AI65" i="17"/>
  <c r="AE65" i="17"/>
  <c r="AB65" i="17"/>
  <c r="X65" i="17"/>
  <c r="O65" i="17"/>
  <c r="O64" i="17" s="1"/>
  <c r="O63" i="17" s="1"/>
  <c r="N65" i="17"/>
  <c r="R65" i="17" s="1"/>
  <c r="T65" i="17" s="1"/>
  <c r="BT64" i="17"/>
  <c r="BT63" i="17" s="1"/>
  <c r="BQ64" i="17"/>
  <c r="BQ63" i="17" s="1"/>
  <c r="BP64" i="17"/>
  <c r="BM64" i="17"/>
  <c r="BM63" i="17" s="1"/>
  <c r="BL64" i="17"/>
  <c r="BL63" i="17" s="1"/>
  <c r="BK64" i="17"/>
  <c r="BK63" i="17" s="1"/>
  <c r="BH64" i="17"/>
  <c r="BH63" i="17" s="1"/>
  <c r="BG64" i="17"/>
  <c r="BG63" i="17" s="1"/>
  <c r="BE64" i="17"/>
  <c r="BE63" i="17" s="1"/>
  <c r="BD64" i="17"/>
  <c r="BD63" i="17" s="1"/>
  <c r="BA64" i="17"/>
  <c r="BA63" i="17" s="1"/>
  <c r="AZ64" i="17"/>
  <c r="AZ63" i="17" s="1"/>
  <c r="AX64" i="17"/>
  <c r="AX63" i="17" s="1"/>
  <c r="AW64" i="17"/>
  <c r="AW63" i="17" s="1"/>
  <c r="AU64" i="17"/>
  <c r="AU63" i="17" s="1"/>
  <c r="AT64" i="17"/>
  <c r="AT63" i="17" s="1"/>
  <c r="AR64" i="17"/>
  <c r="AR63" i="17" s="1"/>
  <c r="AQ64" i="17"/>
  <c r="AQ63" i="17" s="1"/>
  <c r="AO64" i="17"/>
  <c r="AO63" i="17" s="1"/>
  <c r="AN64" i="17"/>
  <c r="AN63" i="17" s="1"/>
  <c r="AL64" i="17"/>
  <c r="AL63" i="17" s="1"/>
  <c r="AK64" i="17"/>
  <c r="AK63" i="17" s="1"/>
  <c r="AJ64" i="17"/>
  <c r="AJ63" i="17" s="1"/>
  <c r="AH64" i="17"/>
  <c r="AH63" i="17" s="1"/>
  <c r="AG64" i="17"/>
  <c r="AG63" i="17" s="1"/>
  <c r="AF64" i="17"/>
  <c r="AF63" i="17" s="1"/>
  <c r="AD64" i="17"/>
  <c r="AD63" i="17" s="1"/>
  <c r="AC64" i="17"/>
  <c r="AC63" i="17" s="1"/>
  <c r="AA64" i="17"/>
  <c r="AA63" i="17" s="1"/>
  <c r="Z64" i="17"/>
  <c r="Z63" i="17" s="1"/>
  <c r="Y64" i="17"/>
  <c r="Y63" i="17" s="1"/>
  <c r="W64" i="17"/>
  <c r="W63" i="17" s="1"/>
  <c r="V64" i="17"/>
  <c r="V63" i="17" s="1"/>
  <c r="U64" i="17"/>
  <c r="U63" i="17" s="1"/>
  <c r="S64" i="17"/>
  <c r="S63" i="17" s="1"/>
  <c r="Q64" i="17"/>
  <c r="Q63" i="17" s="1"/>
  <c r="P64" i="17"/>
  <c r="P63" i="17" s="1"/>
  <c r="M64" i="17"/>
  <c r="M63" i="17" s="1"/>
  <c r="L64" i="17"/>
  <c r="L63" i="17" s="1"/>
  <c r="K64" i="17"/>
  <c r="K63" i="17" s="1"/>
  <c r="J64" i="17"/>
  <c r="J63" i="17" s="1"/>
  <c r="I64" i="17"/>
  <c r="I63" i="17" s="1"/>
  <c r="H64" i="17"/>
  <c r="H63" i="17" s="1"/>
  <c r="G64" i="17"/>
  <c r="G63" i="17" s="1"/>
  <c r="F64" i="17"/>
  <c r="F63" i="17" s="1"/>
  <c r="E64" i="17"/>
  <c r="E63" i="17" s="1"/>
  <c r="D64" i="17"/>
  <c r="D63" i="17" s="1"/>
  <c r="C64" i="17"/>
  <c r="C63" i="17" s="1"/>
  <c r="BN60" i="17"/>
  <c r="BB60" i="17"/>
  <c r="BC60" i="17" s="1"/>
  <c r="BF60" i="17" s="1"/>
  <c r="BI60" i="17" s="1"/>
  <c r="AY60" i="17"/>
  <c r="AV60" i="17"/>
  <c r="AS60" i="17"/>
  <c r="AP60" i="17"/>
  <c r="AM60" i="17"/>
  <c r="AI60" i="17"/>
  <c r="AE60" i="17"/>
  <c r="AB60" i="17"/>
  <c r="X60" i="17"/>
  <c r="O60" i="17"/>
  <c r="O59" i="17" s="1"/>
  <c r="N60" i="17"/>
  <c r="BT59" i="17"/>
  <c r="BQ59" i="17"/>
  <c r="BP59" i="17"/>
  <c r="BM59" i="17"/>
  <c r="BL59" i="17"/>
  <c r="BK59" i="17"/>
  <c r="BH59" i="17"/>
  <c r="BG59" i="17"/>
  <c r="BE59" i="17"/>
  <c r="BD59" i="17"/>
  <c r="BA59" i="17"/>
  <c r="AZ59" i="17"/>
  <c r="AX59" i="17"/>
  <c r="AW59" i="17"/>
  <c r="AU59" i="17"/>
  <c r="AT59" i="17"/>
  <c r="AR59" i="17"/>
  <c r="AQ59" i="17"/>
  <c r="AO59" i="17"/>
  <c r="AN59" i="17"/>
  <c r="AL59" i="17"/>
  <c r="AK59" i="17"/>
  <c r="AJ59" i="17"/>
  <c r="AH59" i="17"/>
  <c r="AG59" i="17"/>
  <c r="AF59" i="17"/>
  <c r="AD59" i="17"/>
  <c r="AC59" i="17"/>
  <c r="AA59" i="17"/>
  <c r="Z59" i="17"/>
  <c r="Y59" i="17"/>
  <c r="W59" i="17"/>
  <c r="V59" i="17"/>
  <c r="U59" i="17"/>
  <c r="S59" i="17"/>
  <c r="Q59" i="17"/>
  <c r="P59" i="17"/>
  <c r="M59" i="17"/>
  <c r="L59" i="17"/>
  <c r="K59" i="17"/>
  <c r="J59" i="17"/>
  <c r="I59" i="17"/>
  <c r="H59" i="17"/>
  <c r="G59" i="17"/>
  <c r="F59" i="17"/>
  <c r="E59" i="17"/>
  <c r="D59" i="17"/>
  <c r="C59" i="17"/>
  <c r="BN57" i="17"/>
  <c r="BB57" i="17"/>
  <c r="BC57" i="17" s="1"/>
  <c r="BF57" i="17" s="1"/>
  <c r="BI57" i="17" s="1"/>
  <c r="AY57" i="17"/>
  <c r="AV57" i="17"/>
  <c r="AS57" i="17"/>
  <c r="AP57" i="17"/>
  <c r="AM57" i="17"/>
  <c r="AI57" i="17"/>
  <c r="AE57" i="17"/>
  <c r="AB57" i="17"/>
  <c r="X57" i="17"/>
  <c r="O57" i="17"/>
  <c r="O56" i="17" s="1"/>
  <c r="N57" i="17"/>
  <c r="R57" i="17" s="1"/>
  <c r="T57" i="17" s="1"/>
  <c r="BT56" i="17"/>
  <c r="BQ56" i="17"/>
  <c r="BP56" i="17"/>
  <c r="BM56" i="17"/>
  <c r="BL56" i="17"/>
  <c r="BK56" i="17"/>
  <c r="BH56" i="17"/>
  <c r="BG56" i="17"/>
  <c r="BE56" i="17"/>
  <c r="BD56" i="17"/>
  <c r="BA56" i="17"/>
  <c r="AZ56" i="17"/>
  <c r="AX56" i="17"/>
  <c r="AW56" i="17"/>
  <c r="AU56" i="17"/>
  <c r="AT56" i="17"/>
  <c r="AR56" i="17"/>
  <c r="AQ56" i="17"/>
  <c r="AO56" i="17"/>
  <c r="AN56" i="17"/>
  <c r="AL56" i="17"/>
  <c r="AK56" i="17"/>
  <c r="AJ56" i="17"/>
  <c r="AH56" i="17"/>
  <c r="AG56" i="17"/>
  <c r="AF56" i="17"/>
  <c r="AD56" i="17"/>
  <c r="AE56" i="17" s="1"/>
  <c r="AA56" i="17"/>
  <c r="Z56" i="17"/>
  <c r="Y56" i="17"/>
  <c r="W56" i="17"/>
  <c r="V56" i="17"/>
  <c r="U56" i="17"/>
  <c r="S56" i="17"/>
  <c r="Q56" i="17"/>
  <c r="P56" i="17"/>
  <c r="M56" i="17"/>
  <c r="L56" i="17"/>
  <c r="K56" i="17"/>
  <c r="J56" i="17"/>
  <c r="I56" i="17"/>
  <c r="H56" i="17"/>
  <c r="G56" i="17"/>
  <c r="F56" i="17"/>
  <c r="E56" i="17"/>
  <c r="D56" i="17"/>
  <c r="C56" i="17"/>
  <c r="AC54" i="17"/>
  <c r="BN53" i="17"/>
  <c r="BB53" i="17"/>
  <c r="BC53" i="17" s="1"/>
  <c r="BF53" i="17" s="1"/>
  <c r="BI53" i="17" s="1"/>
  <c r="AY53" i="17"/>
  <c r="AV53" i="17"/>
  <c r="AS53" i="17"/>
  <c r="AP53" i="17"/>
  <c r="AM53" i="17"/>
  <c r="AI53" i="17"/>
  <c r="AE53" i="17"/>
  <c r="AB53" i="17"/>
  <c r="X53" i="17"/>
  <c r="O53" i="17"/>
  <c r="O52" i="17" s="1"/>
  <c r="N53" i="17"/>
  <c r="R53" i="17" s="1"/>
  <c r="T53" i="17" s="1"/>
  <c r="BT52" i="17"/>
  <c r="BQ52" i="17"/>
  <c r="BP52" i="17"/>
  <c r="BM52" i="17"/>
  <c r="BL52" i="17"/>
  <c r="BK52" i="17"/>
  <c r="BH52" i="17"/>
  <c r="BG52" i="17"/>
  <c r="BE52" i="17"/>
  <c r="BD52" i="17"/>
  <c r="BA52" i="17"/>
  <c r="AZ52" i="17"/>
  <c r="AX52" i="17"/>
  <c r="AW52" i="17"/>
  <c r="AU52" i="17"/>
  <c r="AT52" i="17"/>
  <c r="AR52" i="17"/>
  <c r="AQ52" i="17"/>
  <c r="AO52" i="17"/>
  <c r="AN52" i="17"/>
  <c r="AL52" i="17"/>
  <c r="AK52" i="17"/>
  <c r="AJ52" i="17"/>
  <c r="AH52" i="17"/>
  <c r="AG52" i="17"/>
  <c r="AF52" i="17"/>
  <c r="AD52" i="17"/>
  <c r="AE52" i="17" s="1"/>
  <c r="AA52" i="17"/>
  <c r="Z52" i="17"/>
  <c r="Y52" i="17"/>
  <c r="W52" i="17"/>
  <c r="V52" i="17"/>
  <c r="U52" i="17"/>
  <c r="S52" i="17"/>
  <c r="Q52" i="17"/>
  <c r="P52" i="17"/>
  <c r="M52" i="17"/>
  <c r="L52" i="17"/>
  <c r="K52" i="17"/>
  <c r="J52" i="17"/>
  <c r="I52" i="17"/>
  <c r="H52" i="17"/>
  <c r="G52" i="17"/>
  <c r="F52" i="17"/>
  <c r="E52" i="17"/>
  <c r="D52" i="17"/>
  <c r="C52" i="17"/>
  <c r="BN51" i="17"/>
  <c r="BB51" i="17"/>
  <c r="BC51" i="17" s="1"/>
  <c r="BF51" i="17" s="1"/>
  <c r="BI51" i="17" s="1"/>
  <c r="AY51" i="17"/>
  <c r="AV51" i="17"/>
  <c r="AS51" i="17"/>
  <c r="AP51" i="17"/>
  <c r="AM51" i="17"/>
  <c r="AI51" i="17"/>
  <c r="AE51" i="17"/>
  <c r="AB51" i="17"/>
  <c r="X51" i="17"/>
  <c r="O51" i="17"/>
  <c r="O50" i="17" s="1"/>
  <c r="O49" i="17" s="1"/>
  <c r="O48" i="17" s="1"/>
  <c r="N51" i="17"/>
  <c r="R51" i="17" s="1"/>
  <c r="T51" i="17" s="1"/>
  <c r="BT50" i="17"/>
  <c r="BT49" i="17" s="1"/>
  <c r="BT48" i="17" s="1"/>
  <c r="BQ50" i="17"/>
  <c r="BQ49" i="17" s="1"/>
  <c r="BQ48" i="17" s="1"/>
  <c r="BP50" i="17"/>
  <c r="BM50" i="17"/>
  <c r="BM49" i="17" s="1"/>
  <c r="BM48" i="17" s="1"/>
  <c r="BL50" i="17"/>
  <c r="BL49" i="17" s="1"/>
  <c r="BK50" i="17"/>
  <c r="BK49" i="17" s="1"/>
  <c r="BK48" i="17" s="1"/>
  <c r="BH50" i="17"/>
  <c r="BH49" i="17" s="1"/>
  <c r="BH48" i="17" s="1"/>
  <c r="BG50" i="17"/>
  <c r="BG49" i="17" s="1"/>
  <c r="BG48" i="17" s="1"/>
  <c r="BE50" i="17"/>
  <c r="BE49" i="17" s="1"/>
  <c r="BE48" i="17" s="1"/>
  <c r="BD50" i="17"/>
  <c r="BD49" i="17" s="1"/>
  <c r="BD48" i="17" s="1"/>
  <c r="BA50" i="17"/>
  <c r="BA49" i="17" s="1"/>
  <c r="BA48" i="17" s="1"/>
  <c r="AZ50" i="17"/>
  <c r="AZ49" i="17" s="1"/>
  <c r="AX50" i="17"/>
  <c r="AX49" i="17" s="1"/>
  <c r="AX48" i="17" s="1"/>
  <c r="AW50" i="17"/>
  <c r="AU50" i="17"/>
  <c r="AU49" i="17" s="1"/>
  <c r="AU48" i="17" s="1"/>
  <c r="AT50" i="17"/>
  <c r="AT49" i="17" s="1"/>
  <c r="AR50" i="17"/>
  <c r="AR49" i="17" s="1"/>
  <c r="AR48" i="17" s="1"/>
  <c r="AQ50" i="17"/>
  <c r="AQ49" i="17" s="1"/>
  <c r="AQ48" i="17" s="1"/>
  <c r="AO50" i="17"/>
  <c r="AO49" i="17" s="1"/>
  <c r="AO48" i="17" s="1"/>
  <c r="AN50" i="17"/>
  <c r="AN49" i="17" s="1"/>
  <c r="AL50" i="17"/>
  <c r="AL49" i="17" s="1"/>
  <c r="AL48" i="17" s="1"/>
  <c r="AK50" i="17"/>
  <c r="AJ50" i="17"/>
  <c r="AJ49" i="17" s="1"/>
  <c r="AJ48" i="17" s="1"/>
  <c r="AH50" i="17"/>
  <c r="AH49" i="17" s="1"/>
  <c r="AH48" i="17" s="1"/>
  <c r="AG50" i="17"/>
  <c r="AG49" i="17" s="1"/>
  <c r="AF50" i="17"/>
  <c r="AF49" i="17" s="1"/>
  <c r="AF48" i="17" s="1"/>
  <c r="AD50" i="17"/>
  <c r="AE50" i="17" s="1"/>
  <c r="AA50" i="17"/>
  <c r="AA49" i="17" s="1"/>
  <c r="Z50" i="17"/>
  <c r="Z49" i="17" s="1"/>
  <c r="Z48" i="17" s="1"/>
  <c r="Y50" i="17"/>
  <c r="Y49" i="17" s="1"/>
  <c r="Y48" i="17" s="1"/>
  <c r="W50" i="17"/>
  <c r="W49" i="17" s="1"/>
  <c r="W48" i="17" s="1"/>
  <c r="V50" i="17"/>
  <c r="V49" i="17" s="1"/>
  <c r="V48" i="17" s="1"/>
  <c r="U50" i="17"/>
  <c r="U49" i="17" s="1"/>
  <c r="U48" i="17" s="1"/>
  <c r="S50" i="17"/>
  <c r="S49" i="17" s="1"/>
  <c r="S48" i="17" s="1"/>
  <c r="Q50" i="17"/>
  <c r="Q49" i="17" s="1"/>
  <c r="Q48" i="17" s="1"/>
  <c r="P50" i="17"/>
  <c r="P49" i="17" s="1"/>
  <c r="P48" i="17" s="1"/>
  <c r="M50" i="17"/>
  <c r="M49" i="17" s="1"/>
  <c r="L50" i="17"/>
  <c r="L49" i="17" s="1"/>
  <c r="K50" i="17"/>
  <c r="K49" i="17" s="1"/>
  <c r="J50" i="17"/>
  <c r="J49" i="17" s="1"/>
  <c r="I50" i="17"/>
  <c r="I49" i="17" s="1"/>
  <c r="H50" i="17"/>
  <c r="H49" i="17" s="1"/>
  <c r="G50" i="17"/>
  <c r="G49" i="17" s="1"/>
  <c r="F50" i="17"/>
  <c r="F49" i="17" s="1"/>
  <c r="E50" i="17"/>
  <c r="E49" i="17" s="1"/>
  <c r="D50" i="17"/>
  <c r="D49" i="17" s="1"/>
  <c r="C50" i="17"/>
  <c r="C49" i="17" s="1"/>
  <c r="BN47" i="17"/>
  <c r="BB47" i="17"/>
  <c r="BC47" i="17" s="1"/>
  <c r="BF47" i="17" s="1"/>
  <c r="BI47" i="17" s="1"/>
  <c r="AY47" i="17"/>
  <c r="AV47" i="17"/>
  <c r="AS47" i="17"/>
  <c r="AP47" i="17"/>
  <c r="BN46" i="17"/>
  <c r="BB46" i="17"/>
  <c r="BC46" i="17" s="1"/>
  <c r="BF46" i="17" s="1"/>
  <c r="BI46" i="17" s="1"/>
  <c r="AY46" i="17"/>
  <c r="AV46" i="17"/>
  <c r="AS46" i="17"/>
  <c r="AP46" i="17"/>
  <c r="AL46" i="17"/>
  <c r="AK46" i="17"/>
  <c r="AJ46" i="17"/>
  <c r="AH46" i="17"/>
  <c r="AG46" i="17"/>
  <c r="AF46" i="17"/>
  <c r="BN45" i="17"/>
  <c r="BB45" i="17"/>
  <c r="BC45" i="17" s="1"/>
  <c r="BF45" i="17" s="1"/>
  <c r="BI45" i="17" s="1"/>
  <c r="AY45" i="17"/>
  <c r="AV45" i="17"/>
  <c r="AS45" i="17"/>
  <c r="AP45" i="17"/>
  <c r="AM45" i="17"/>
  <c r="AI45" i="17"/>
  <c r="AE45" i="17"/>
  <c r="AB45" i="17"/>
  <c r="X45" i="17"/>
  <c r="O45" i="17"/>
  <c r="O44" i="17" s="1"/>
  <c r="O43" i="17" s="1"/>
  <c r="N45" i="17"/>
  <c r="R45" i="17" s="1"/>
  <c r="T45" i="17" s="1"/>
  <c r="BT44" i="17"/>
  <c r="BT43" i="17" s="1"/>
  <c r="BQ44" i="17"/>
  <c r="BQ43" i="17" s="1"/>
  <c r="BP44" i="17"/>
  <c r="BM44" i="17"/>
  <c r="BL44" i="17"/>
  <c r="BL43" i="17" s="1"/>
  <c r="BK44" i="17"/>
  <c r="BK43" i="17" s="1"/>
  <c r="BH44" i="17"/>
  <c r="BH43" i="17" s="1"/>
  <c r="BG44" i="17"/>
  <c r="BG43" i="17" s="1"/>
  <c r="BE44" i="17"/>
  <c r="BE43" i="17" s="1"/>
  <c r="BD44" i="17"/>
  <c r="BD43" i="17" s="1"/>
  <c r="BA44" i="17"/>
  <c r="BA43" i="17" s="1"/>
  <c r="AZ44" i="17"/>
  <c r="AX44" i="17"/>
  <c r="AX43" i="17" s="1"/>
  <c r="AW44" i="17"/>
  <c r="AW43" i="17" s="1"/>
  <c r="AU44" i="17"/>
  <c r="AU43" i="17" s="1"/>
  <c r="AT44" i="17"/>
  <c r="AR44" i="17"/>
  <c r="AQ44" i="17"/>
  <c r="AQ43" i="17" s="1"/>
  <c r="AO44" i="17"/>
  <c r="AO43" i="17" s="1"/>
  <c r="AN44" i="17"/>
  <c r="AL44" i="17"/>
  <c r="AK44" i="17"/>
  <c r="AJ44" i="17"/>
  <c r="AH44" i="17"/>
  <c r="AG44" i="17"/>
  <c r="AF44" i="17"/>
  <c r="AD44" i="17"/>
  <c r="AE44" i="17" s="1"/>
  <c r="AA44" i="17"/>
  <c r="Z44" i="17"/>
  <c r="Z43" i="17" s="1"/>
  <c r="Y44" i="17"/>
  <c r="Y43" i="17" s="1"/>
  <c r="W44" i="17"/>
  <c r="V44" i="17"/>
  <c r="V43" i="17" s="1"/>
  <c r="U44" i="17"/>
  <c r="U43" i="17" s="1"/>
  <c r="S44" i="17"/>
  <c r="S43" i="17" s="1"/>
  <c r="Q44" i="17"/>
  <c r="Q43" i="17" s="1"/>
  <c r="P44" i="17"/>
  <c r="P43" i="17" s="1"/>
  <c r="M44" i="17"/>
  <c r="M43" i="17" s="1"/>
  <c r="L44" i="17"/>
  <c r="L43" i="17" s="1"/>
  <c r="K44" i="17"/>
  <c r="K43" i="17" s="1"/>
  <c r="J44" i="17"/>
  <c r="J43" i="17" s="1"/>
  <c r="I44" i="17"/>
  <c r="H44" i="17"/>
  <c r="G44" i="17"/>
  <c r="G43" i="17" s="1"/>
  <c r="F44" i="17"/>
  <c r="F43" i="17" s="1"/>
  <c r="E44" i="17"/>
  <c r="E43" i="17" s="1"/>
  <c r="D44" i="17"/>
  <c r="D43" i="17" s="1"/>
  <c r="C44" i="17"/>
  <c r="C43" i="17" s="1"/>
  <c r="BN42" i="17"/>
  <c r="BB42" i="17"/>
  <c r="BC42" i="17" s="1"/>
  <c r="BF42" i="17" s="1"/>
  <c r="BI42" i="17" s="1"/>
  <c r="AY42" i="17"/>
  <c r="AV42" i="17"/>
  <c r="AS42" i="17"/>
  <c r="AP42" i="17"/>
  <c r="AM42" i="17"/>
  <c r="AI42" i="17"/>
  <c r="AE42" i="17"/>
  <c r="AB42" i="17"/>
  <c r="X42" i="17"/>
  <c r="O42" i="17"/>
  <c r="N42" i="17"/>
  <c r="BT41" i="17"/>
  <c r="BQ41" i="17"/>
  <c r="BP41" i="17"/>
  <c r="BM41" i="17"/>
  <c r="BL41" i="17"/>
  <c r="BK41" i="17"/>
  <c r="BH41" i="17"/>
  <c r="BG41" i="17"/>
  <c r="BE41" i="17"/>
  <c r="BD41" i="17"/>
  <c r="BA41" i="17"/>
  <c r="AZ41" i="17"/>
  <c r="AX41" i="17"/>
  <c r="AW41" i="17"/>
  <c r="AU41" i="17"/>
  <c r="AT41" i="17"/>
  <c r="AR41" i="17"/>
  <c r="AQ41" i="17"/>
  <c r="AO41" i="17"/>
  <c r="AN41" i="17"/>
  <c r="AL41" i="17"/>
  <c r="AK41" i="17"/>
  <c r="AJ41" i="17"/>
  <c r="AH41" i="17"/>
  <c r="AG41" i="17"/>
  <c r="AF41" i="17"/>
  <c r="AD41" i="17"/>
  <c r="AE41" i="17" s="1"/>
  <c r="AA41" i="17"/>
  <c r="Z41" i="17"/>
  <c r="Y41" i="17"/>
  <c r="W41" i="17"/>
  <c r="V41" i="17"/>
  <c r="U41" i="17"/>
  <c r="S41" i="17"/>
  <c r="Q41" i="17"/>
  <c r="P41" i="17"/>
  <c r="M41" i="17"/>
  <c r="L41" i="17"/>
  <c r="K41" i="17"/>
  <c r="J41" i="17"/>
  <c r="BN40" i="17"/>
  <c r="BB40" i="17"/>
  <c r="BC40" i="17" s="1"/>
  <c r="BF40" i="17" s="1"/>
  <c r="BI40" i="17" s="1"/>
  <c r="AY40" i="17"/>
  <c r="AV40" i="17"/>
  <c r="AS40" i="17"/>
  <c r="AN40" i="17"/>
  <c r="AP40" i="17" s="1"/>
  <c r="AM40" i="17"/>
  <c r="AI40" i="17"/>
  <c r="AE40" i="17"/>
  <c r="AB40" i="17"/>
  <c r="X40" i="17"/>
  <c r="O40" i="17"/>
  <c r="O39" i="17" s="1"/>
  <c r="N40" i="17"/>
  <c r="R40" i="17" s="1"/>
  <c r="T40" i="17" s="1"/>
  <c r="I40" i="17"/>
  <c r="H40" i="17"/>
  <c r="BT39" i="17"/>
  <c r="BQ39" i="17"/>
  <c r="BP39" i="17"/>
  <c r="BM39" i="17"/>
  <c r="BL39" i="17"/>
  <c r="BK39" i="17"/>
  <c r="BH39" i="17"/>
  <c r="BG39" i="17"/>
  <c r="BE39" i="17"/>
  <c r="BD39" i="17"/>
  <c r="BA39" i="17"/>
  <c r="AZ39" i="17"/>
  <c r="AX39" i="17"/>
  <c r="AW39" i="17"/>
  <c r="AU39" i="17"/>
  <c r="AT39" i="17"/>
  <c r="AR39" i="17"/>
  <c r="AQ39" i="17"/>
  <c r="AO39" i="17"/>
  <c r="AL39" i="17"/>
  <c r="AK39" i="17"/>
  <c r="AJ39" i="17"/>
  <c r="AH39" i="17"/>
  <c r="AG39" i="17"/>
  <c r="AF39" i="17"/>
  <c r="AD39" i="17"/>
  <c r="AE39" i="17" s="1"/>
  <c r="AA39" i="17"/>
  <c r="Z39" i="17"/>
  <c r="Y39" i="17"/>
  <c r="W39" i="17"/>
  <c r="V39" i="17"/>
  <c r="U39" i="17"/>
  <c r="S39" i="17"/>
  <c r="Q39" i="17"/>
  <c r="P39" i="17"/>
  <c r="M39" i="17"/>
  <c r="L39" i="17"/>
  <c r="K39" i="17"/>
  <c r="J39" i="17"/>
  <c r="BT38" i="17"/>
  <c r="BQ38" i="17"/>
  <c r="BP38" i="17"/>
  <c r="BM38" i="17"/>
  <c r="BL38" i="17"/>
  <c r="BK38" i="17"/>
  <c r="BH38" i="17"/>
  <c r="BG38" i="17"/>
  <c r="BE38" i="17"/>
  <c r="BD38" i="17"/>
  <c r="BA38" i="17"/>
  <c r="AZ38" i="17"/>
  <c r="AX38" i="17"/>
  <c r="AW38" i="17"/>
  <c r="AU38" i="17"/>
  <c r="AT38" i="17"/>
  <c r="AR38" i="17"/>
  <c r="AQ38" i="17"/>
  <c r="AO38" i="17"/>
  <c r="AL38" i="17"/>
  <c r="AD38" i="17"/>
  <c r="AA38" i="17"/>
  <c r="Z38" i="17"/>
  <c r="Y38" i="17"/>
  <c r="W38" i="17"/>
  <c r="V38" i="17"/>
  <c r="U38" i="17"/>
  <c r="S38" i="17"/>
  <c r="Q38" i="17"/>
  <c r="P38" i="17"/>
  <c r="M38" i="17"/>
  <c r="L38" i="17"/>
  <c r="K38" i="17"/>
  <c r="J38" i="17"/>
  <c r="G38" i="17"/>
  <c r="F38" i="17"/>
  <c r="E38" i="17"/>
  <c r="D38" i="17"/>
  <c r="C38" i="17"/>
  <c r="BN37" i="17"/>
  <c r="BB37" i="17"/>
  <c r="BC37" i="17" s="1"/>
  <c r="BF37" i="17" s="1"/>
  <c r="BI37" i="17" s="1"/>
  <c r="AY37" i="17"/>
  <c r="AV37" i="17"/>
  <c r="AS37" i="17"/>
  <c r="AP37" i="17"/>
  <c r="AM37" i="17"/>
  <c r="AI37" i="17"/>
  <c r="AE37" i="17"/>
  <c r="AB37" i="17"/>
  <c r="X37" i="17"/>
  <c r="O37" i="17"/>
  <c r="O36" i="17" s="1"/>
  <c r="N37" i="17"/>
  <c r="N36" i="17" s="1"/>
  <c r="BT36" i="17"/>
  <c r="BQ36" i="17"/>
  <c r="BP36" i="17"/>
  <c r="BM36" i="17"/>
  <c r="BL36" i="17"/>
  <c r="BK36" i="17"/>
  <c r="BH36" i="17"/>
  <c r="BG36" i="17"/>
  <c r="BE36" i="17"/>
  <c r="BD36" i="17"/>
  <c r="BA36" i="17"/>
  <c r="AZ36" i="17"/>
  <c r="AX36" i="17"/>
  <c r="AW36" i="17"/>
  <c r="AU36" i="17"/>
  <c r="AT36" i="17"/>
  <c r="AR36" i="17"/>
  <c r="AQ36" i="17"/>
  <c r="AO36" i="17"/>
  <c r="AN36" i="17"/>
  <c r="AL36" i="17"/>
  <c r="AK36" i="17"/>
  <c r="AJ36" i="17"/>
  <c r="AH36" i="17"/>
  <c r="AG36" i="17"/>
  <c r="AF36" i="17"/>
  <c r="AD36" i="17"/>
  <c r="AC36" i="17"/>
  <c r="AC35" i="17" s="1"/>
  <c r="AA36" i="17"/>
  <c r="Z36" i="17"/>
  <c r="Y36" i="17"/>
  <c r="W36" i="17"/>
  <c r="V36" i="17"/>
  <c r="U36" i="17"/>
  <c r="S36" i="17"/>
  <c r="Q36" i="17"/>
  <c r="P36" i="17"/>
  <c r="M36" i="17"/>
  <c r="L36" i="17"/>
  <c r="K36" i="17"/>
  <c r="J36" i="17"/>
  <c r="I36" i="17"/>
  <c r="I35" i="17" s="1"/>
  <c r="H36" i="17"/>
  <c r="H35" i="17" s="1"/>
  <c r="G36" i="17"/>
  <c r="F36" i="17"/>
  <c r="E36" i="17"/>
  <c r="D36" i="17"/>
  <c r="C36" i="17"/>
  <c r="BN34" i="17"/>
  <c r="BB34" i="17"/>
  <c r="BC34" i="17" s="1"/>
  <c r="BF34" i="17" s="1"/>
  <c r="BI34" i="17" s="1"/>
  <c r="AY34" i="17"/>
  <c r="AV34" i="17"/>
  <c r="AS34" i="17"/>
  <c r="AP34" i="17"/>
  <c r="AM34" i="17"/>
  <c r="AI34" i="17"/>
  <c r="BT33" i="17"/>
  <c r="BQ33" i="17"/>
  <c r="BP33" i="17"/>
  <c r="BM33" i="17"/>
  <c r="BL33" i="17"/>
  <c r="BK33" i="17"/>
  <c r="BH33" i="17"/>
  <c r="BG33" i="17"/>
  <c r="BE33" i="17"/>
  <c r="BD33" i="17"/>
  <c r="BA33" i="17"/>
  <c r="AZ33" i="17"/>
  <c r="AX33" i="17"/>
  <c r="AW33" i="17"/>
  <c r="AU33" i="17"/>
  <c r="AT33" i="17"/>
  <c r="AR33" i="17"/>
  <c r="AQ33" i="17"/>
  <c r="AO33" i="17"/>
  <c r="AN33" i="17"/>
  <c r="AL33" i="17"/>
  <c r="AK33" i="17"/>
  <c r="AJ33" i="17"/>
  <c r="AH33" i="17"/>
  <c r="AG33" i="17"/>
  <c r="AF33" i="17"/>
  <c r="AE33" i="17"/>
  <c r="BN32" i="17"/>
  <c r="BB32" i="17"/>
  <c r="BC32" i="17" s="1"/>
  <c r="BF32" i="17" s="1"/>
  <c r="BI32" i="17" s="1"/>
  <c r="AY32" i="17"/>
  <c r="AV32" i="17"/>
  <c r="AS32" i="17"/>
  <c r="AP32" i="17"/>
  <c r="AM32" i="17"/>
  <c r="AJ32" i="17"/>
  <c r="AI32" i="17"/>
  <c r="AE32" i="17"/>
  <c r="AB32" i="17"/>
  <c r="X32" i="17"/>
  <c r="O32" i="17"/>
  <c r="N32" i="17"/>
  <c r="R32" i="17" s="1"/>
  <c r="T32" i="17" s="1"/>
  <c r="BN31" i="17"/>
  <c r="BB31" i="17"/>
  <c r="BC31" i="17" s="1"/>
  <c r="BF31" i="17" s="1"/>
  <c r="BI31" i="17" s="1"/>
  <c r="AY31" i="17"/>
  <c r="AV31" i="17"/>
  <c r="AS31" i="17"/>
  <c r="AP31" i="17"/>
  <c r="AM31" i="17"/>
  <c r="AI31" i="17"/>
  <c r="AE31" i="17"/>
  <c r="AB31" i="17"/>
  <c r="X31" i="17"/>
  <c r="K31" i="17"/>
  <c r="O31" i="17" s="1"/>
  <c r="O30" i="17" s="1"/>
  <c r="J31" i="17"/>
  <c r="I31" i="17"/>
  <c r="I30" i="17" s="1"/>
  <c r="H31" i="17"/>
  <c r="H30" i="17" s="1"/>
  <c r="BT30" i="17"/>
  <c r="BQ30" i="17"/>
  <c r="BP30" i="17"/>
  <c r="BM30" i="17"/>
  <c r="BL30" i="17"/>
  <c r="BK30" i="17"/>
  <c r="BH30" i="17"/>
  <c r="BG30" i="17"/>
  <c r="BE30" i="17"/>
  <c r="BD30" i="17"/>
  <c r="BA30" i="17"/>
  <c r="AZ30" i="17"/>
  <c r="AX30" i="17"/>
  <c r="AW30" i="17"/>
  <c r="AU30" i="17"/>
  <c r="AT30" i="17"/>
  <c r="AR30" i="17"/>
  <c r="AQ30" i="17"/>
  <c r="AO30" i="17"/>
  <c r="AN30" i="17"/>
  <c r="AL30" i="17"/>
  <c r="AK30" i="17"/>
  <c r="AJ30" i="17"/>
  <c r="AH30" i="17"/>
  <c r="AG30" i="17"/>
  <c r="AF30" i="17"/>
  <c r="AD30" i="17"/>
  <c r="AE30" i="17" s="1"/>
  <c r="AA30" i="17"/>
  <c r="Z30" i="17"/>
  <c r="Y30" i="17"/>
  <c r="W30" i="17"/>
  <c r="V30" i="17"/>
  <c r="U30" i="17"/>
  <c r="S30" i="17"/>
  <c r="Q30" i="17"/>
  <c r="P30" i="17"/>
  <c r="M30" i="17"/>
  <c r="L30" i="17"/>
  <c r="G30" i="17"/>
  <c r="F30" i="17"/>
  <c r="E30" i="17"/>
  <c r="D30" i="17"/>
  <c r="C30" i="17"/>
  <c r="BN29" i="17"/>
  <c r="BB29" i="17"/>
  <c r="BC29" i="17" s="1"/>
  <c r="BF29" i="17" s="1"/>
  <c r="BI29" i="17" s="1"/>
  <c r="AY29" i="17"/>
  <c r="AV29" i="17"/>
  <c r="AS29" i="17"/>
  <c r="AP29" i="17"/>
  <c r="AM29" i="17"/>
  <c r="AJ29" i="17"/>
  <c r="AI29" i="17"/>
  <c r="AE29" i="17"/>
  <c r="AB29" i="17"/>
  <c r="X29" i="17"/>
  <c r="O29" i="17"/>
  <c r="N29" i="17"/>
  <c r="R29" i="17" s="1"/>
  <c r="T29" i="17" s="1"/>
  <c r="BN28" i="17"/>
  <c r="BB28" i="17"/>
  <c r="BC28" i="17" s="1"/>
  <c r="BF28" i="17" s="1"/>
  <c r="BI28" i="17" s="1"/>
  <c r="AY28" i="17"/>
  <c r="AV28" i="17"/>
  <c r="AS28" i="17"/>
  <c r="AP28" i="17"/>
  <c r="AM28" i="17"/>
  <c r="AI28" i="17"/>
  <c r="AE28" i="17"/>
  <c r="AB28" i="17"/>
  <c r="X28" i="17"/>
  <c r="K28" i="17"/>
  <c r="O28" i="17" s="1"/>
  <c r="O27" i="17" s="1"/>
  <c r="J28" i="17"/>
  <c r="N28" i="17" s="1"/>
  <c r="R28" i="17" s="1"/>
  <c r="T28" i="17" s="1"/>
  <c r="I28" i="17"/>
  <c r="I27" i="17" s="1"/>
  <c r="H28" i="17"/>
  <c r="H27" i="17" s="1"/>
  <c r="BT27" i="17"/>
  <c r="BQ27" i="17"/>
  <c r="BP27" i="17"/>
  <c r="BM27" i="17"/>
  <c r="BL27" i="17"/>
  <c r="BK27" i="17"/>
  <c r="BH27" i="17"/>
  <c r="BG27" i="17"/>
  <c r="BE27" i="17"/>
  <c r="BD27" i="17"/>
  <c r="BA27" i="17"/>
  <c r="AZ27" i="17"/>
  <c r="AX27" i="17"/>
  <c r="AW27" i="17"/>
  <c r="AU27" i="17"/>
  <c r="AT27" i="17"/>
  <c r="AR27" i="17"/>
  <c r="AQ27" i="17"/>
  <c r="AO27" i="17"/>
  <c r="AN27" i="17"/>
  <c r="AL27" i="17"/>
  <c r="AL20" i="17" s="1"/>
  <c r="AK27" i="17"/>
  <c r="AJ27" i="17"/>
  <c r="AH27" i="17"/>
  <c r="AG27" i="17"/>
  <c r="AG20" i="17" s="1"/>
  <c r="AF27" i="17"/>
  <c r="AD27" i="17"/>
  <c r="AE27" i="17" s="1"/>
  <c r="AA27" i="17"/>
  <c r="Z27" i="17"/>
  <c r="Y27" i="17"/>
  <c r="W27" i="17"/>
  <c r="V27" i="17"/>
  <c r="U27" i="17"/>
  <c r="S27" i="17"/>
  <c r="Q27" i="17"/>
  <c r="P27" i="17"/>
  <c r="M27" i="17"/>
  <c r="L27" i="17"/>
  <c r="G27" i="17"/>
  <c r="F27" i="17"/>
  <c r="E27" i="17"/>
  <c r="D27" i="17"/>
  <c r="C27" i="17"/>
  <c r="BN26" i="17"/>
  <c r="BB26" i="17"/>
  <c r="BC26" i="17" s="1"/>
  <c r="BF26" i="17" s="1"/>
  <c r="BI26" i="17" s="1"/>
  <c r="AY26" i="17"/>
  <c r="AV26" i="17"/>
  <c r="AS26" i="17"/>
  <c r="AP26" i="17"/>
  <c r="BT25" i="17"/>
  <c r="BQ25" i="17"/>
  <c r="BP25" i="17"/>
  <c r="BM25" i="17"/>
  <c r="BL25" i="17"/>
  <c r="BK25" i="17"/>
  <c r="BH25" i="17"/>
  <c r="BG25" i="17"/>
  <c r="BE25" i="17"/>
  <c r="BD25" i="17"/>
  <c r="BA25" i="17"/>
  <c r="AZ25" i="17"/>
  <c r="AX25" i="17"/>
  <c r="AW25" i="17"/>
  <c r="AU25" i="17"/>
  <c r="AT25" i="17"/>
  <c r="AR25" i="17"/>
  <c r="AQ25" i="17"/>
  <c r="AO25" i="17"/>
  <c r="AN25" i="17"/>
  <c r="AM25" i="17"/>
  <c r="BN24" i="17"/>
  <c r="BB24" i="17"/>
  <c r="BC24" i="17" s="1"/>
  <c r="BF24" i="17" s="1"/>
  <c r="BI24" i="17" s="1"/>
  <c r="AY24" i="17"/>
  <c r="AV24" i="17"/>
  <c r="AS24" i="17"/>
  <c r="AP24" i="17"/>
  <c r="BT23" i="17"/>
  <c r="BQ23" i="17"/>
  <c r="BP23" i="17"/>
  <c r="BM23" i="17"/>
  <c r="BL23" i="17"/>
  <c r="BK23" i="17"/>
  <c r="BH23" i="17"/>
  <c r="BG23" i="17"/>
  <c r="BE23" i="17"/>
  <c r="BD23" i="17"/>
  <c r="BA23" i="17"/>
  <c r="AZ23" i="17"/>
  <c r="AX23" i="17"/>
  <c r="AW23" i="17"/>
  <c r="AU23" i="17"/>
  <c r="AT23" i="17"/>
  <c r="AR23" i="17"/>
  <c r="AQ23" i="17"/>
  <c r="AO23" i="17"/>
  <c r="AN23" i="17"/>
  <c r="AM23" i="17"/>
  <c r="BN21" i="17"/>
  <c r="BB21" i="17"/>
  <c r="BC21" i="17" s="1"/>
  <c r="BF21" i="17" s="1"/>
  <c r="BI21" i="17" s="1"/>
  <c r="AY21" i="17"/>
  <c r="AV21" i="17"/>
  <c r="AS21" i="17"/>
  <c r="AP21" i="17"/>
  <c r="AM21" i="17"/>
  <c r="AJ21" i="17"/>
  <c r="AI21" i="17"/>
  <c r="AB21" i="17"/>
  <c r="X21" i="17"/>
  <c r="O21" i="17"/>
  <c r="N21" i="17"/>
  <c r="AC20" i="17"/>
  <c r="BN19" i="17"/>
  <c r="BB19" i="17"/>
  <c r="BC19" i="17" s="1"/>
  <c r="BF19" i="17" s="1"/>
  <c r="BI19" i="17" s="1"/>
  <c r="AY19" i="17"/>
  <c r="AV19" i="17"/>
  <c r="AS19" i="17"/>
  <c r="AP19" i="17"/>
  <c r="AM19" i="17"/>
  <c r="AJ19" i="17"/>
  <c r="AJ15" i="17" s="1"/>
  <c r="AJ14" i="17" s="1"/>
  <c r="AI19" i="17"/>
  <c r="AE19" i="17"/>
  <c r="AB19" i="17"/>
  <c r="X19" i="17"/>
  <c r="O19" i="17"/>
  <c r="N19" i="17"/>
  <c r="R19" i="17" s="1"/>
  <c r="T19" i="17" s="1"/>
  <c r="BN18" i="17"/>
  <c r="BB18" i="17"/>
  <c r="BC18" i="17" s="1"/>
  <c r="BF18" i="17" s="1"/>
  <c r="BI18" i="17" s="1"/>
  <c r="AY18" i="17"/>
  <c r="AV18" i="17"/>
  <c r="AS18" i="17"/>
  <c r="AP18" i="17"/>
  <c r="AM18" i="17"/>
  <c r="AI18" i="17"/>
  <c r="AE18" i="17"/>
  <c r="AB18" i="17"/>
  <c r="X18" i="17"/>
  <c r="O18" i="17"/>
  <c r="N18" i="17"/>
  <c r="R18" i="17" s="1"/>
  <c r="T18" i="17" s="1"/>
  <c r="I18" i="17"/>
  <c r="H18" i="17"/>
  <c r="BN17" i="17"/>
  <c r="BB17" i="17"/>
  <c r="BC17" i="17" s="1"/>
  <c r="BF17" i="17" s="1"/>
  <c r="BI17" i="17" s="1"/>
  <c r="AY17" i="17"/>
  <c r="AV17" i="17"/>
  <c r="AS17" i="17"/>
  <c r="AP17" i="17"/>
  <c r="AM17" i="17"/>
  <c r="AI17" i="17"/>
  <c r="AE17" i="17"/>
  <c r="AB17" i="17"/>
  <c r="X17" i="17"/>
  <c r="O17" i="17"/>
  <c r="N17" i="17"/>
  <c r="R17" i="17" s="1"/>
  <c r="T17" i="17" s="1"/>
  <c r="BN16" i="17"/>
  <c r="BB16" i="17"/>
  <c r="BC16" i="17" s="1"/>
  <c r="BF16" i="17" s="1"/>
  <c r="BI16" i="17" s="1"/>
  <c r="AY16" i="17"/>
  <c r="AV16" i="17"/>
  <c r="AS16" i="17"/>
  <c r="AP16" i="17"/>
  <c r="AM16" i="17"/>
  <c r="AI16" i="17"/>
  <c r="AE16" i="17"/>
  <c r="AB16" i="17"/>
  <c r="X16" i="17"/>
  <c r="O16" i="17"/>
  <c r="N16" i="17"/>
  <c r="R16" i="17" s="1"/>
  <c r="T16" i="17" s="1"/>
  <c r="I16" i="17"/>
  <c r="I17" i="17" s="1"/>
  <c r="I15" i="17" s="1"/>
  <c r="H16" i="17"/>
  <c r="H17" i="17" s="1"/>
  <c r="H15" i="17" s="1"/>
  <c r="BT15" i="17"/>
  <c r="BT14" i="17" s="1"/>
  <c r="BQ15" i="17"/>
  <c r="BQ14" i="17" s="1"/>
  <c r="BP15" i="17"/>
  <c r="BM15" i="17"/>
  <c r="BM14" i="17" s="1"/>
  <c r="BL15" i="17"/>
  <c r="BL14" i="17" s="1"/>
  <c r="BK15" i="17"/>
  <c r="BK14" i="17" s="1"/>
  <c r="BH15" i="17"/>
  <c r="BH14" i="17" s="1"/>
  <c r="BG15" i="17"/>
  <c r="BG14" i="17" s="1"/>
  <c r="BE15" i="17"/>
  <c r="BE14" i="17" s="1"/>
  <c r="BD15" i="17"/>
  <c r="BD14" i="17" s="1"/>
  <c r="BA15" i="17"/>
  <c r="BA14" i="17" s="1"/>
  <c r="AZ15" i="17"/>
  <c r="AZ14" i="17" s="1"/>
  <c r="AX15" i="17"/>
  <c r="AX14" i="17" s="1"/>
  <c r="AW15" i="17"/>
  <c r="AW14" i="17" s="1"/>
  <c r="AU15" i="17"/>
  <c r="AU14" i="17" s="1"/>
  <c r="AT15" i="17"/>
  <c r="AR15" i="17"/>
  <c r="AQ15" i="17"/>
  <c r="AQ14" i="17" s="1"/>
  <c r="AO15" i="17"/>
  <c r="AO14" i="17" s="1"/>
  <c r="AN15" i="17"/>
  <c r="AN14" i="17" s="1"/>
  <c r="AL15" i="17"/>
  <c r="AL14" i="17" s="1"/>
  <c r="AK15" i="17"/>
  <c r="AK14" i="17" s="1"/>
  <c r="AH15" i="17"/>
  <c r="AH14" i="17" s="1"/>
  <c r="AG15" i="17"/>
  <c r="AF15" i="17"/>
  <c r="AF14" i="17" s="1"/>
  <c r="AD15" i="17"/>
  <c r="AE15" i="17" s="1"/>
  <c r="AA15" i="17"/>
  <c r="AA14" i="17" s="1"/>
  <c r="Z15" i="17"/>
  <c r="Y15" i="17"/>
  <c r="Y14" i="17" s="1"/>
  <c r="W15" i="17"/>
  <c r="W14" i="17" s="1"/>
  <c r="V15" i="17"/>
  <c r="V14" i="17" s="1"/>
  <c r="U15" i="17"/>
  <c r="U14" i="17" s="1"/>
  <c r="S15" i="17"/>
  <c r="S14" i="17" s="1"/>
  <c r="Q15" i="17"/>
  <c r="Q14" i="17" s="1"/>
  <c r="P15" i="17"/>
  <c r="P14" i="17" s="1"/>
  <c r="M15" i="17"/>
  <c r="M14" i="17" s="1"/>
  <c r="L15" i="17"/>
  <c r="L14" i="17" s="1"/>
  <c r="K15" i="17"/>
  <c r="K14" i="17" s="1"/>
  <c r="J15" i="17"/>
  <c r="J14" i="17" s="1"/>
  <c r="G15" i="17"/>
  <c r="G14" i="17" s="1"/>
  <c r="F15" i="17"/>
  <c r="F14" i="17" s="1"/>
  <c r="E15" i="17"/>
  <c r="E14" i="17" s="1"/>
  <c r="D15" i="17"/>
  <c r="D14" i="17" s="1"/>
  <c r="C15" i="17"/>
  <c r="C14" i="17" s="1"/>
  <c r="AC14" i="17"/>
  <c r="BN13" i="17"/>
  <c r="BB13" i="17"/>
  <c r="BC13" i="17" s="1"/>
  <c r="BF13" i="17" s="1"/>
  <c r="BI13" i="17" s="1"/>
  <c r="AY13" i="17"/>
  <c r="BN12" i="17"/>
  <c r="BB12" i="17"/>
  <c r="BC12" i="17" s="1"/>
  <c r="BF12" i="17" s="1"/>
  <c r="BI12" i="17" s="1"/>
  <c r="AY12" i="17"/>
  <c r="AV12" i="17"/>
  <c r="AS12" i="17"/>
  <c r="AP12" i="17"/>
  <c r="AM12" i="17"/>
  <c r="AI12" i="17"/>
  <c r="AE12" i="17"/>
  <c r="AB12" i="17"/>
  <c r="X12" i="17"/>
  <c r="O12" i="17"/>
  <c r="N12" i="17"/>
  <c r="R12" i="17" s="1"/>
  <c r="T12" i="17" s="1"/>
  <c r="BN11" i="17"/>
  <c r="BB11" i="17"/>
  <c r="BC11" i="17" s="1"/>
  <c r="BF11" i="17" s="1"/>
  <c r="BI11" i="17" s="1"/>
  <c r="AY11" i="17"/>
  <c r="AV11" i="17"/>
  <c r="AS11" i="17"/>
  <c r="AP11" i="17"/>
  <c r="AM11" i="17"/>
  <c r="AI11" i="17"/>
  <c r="AE11" i="17"/>
  <c r="AB11" i="17"/>
  <c r="X11" i="17"/>
  <c r="O11" i="17"/>
  <c r="N11" i="17"/>
  <c r="R11" i="17" s="1"/>
  <c r="T11" i="17" s="1"/>
  <c r="I11" i="17"/>
  <c r="H11" i="17"/>
  <c r="BN10" i="17"/>
  <c r="BB10" i="17"/>
  <c r="BC10" i="17" s="1"/>
  <c r="BF10" i="17" s="1"/>
  <c r="BI10" i="17" s="1"/>
  <c r="AY10" i="17"/>
  <c r="AV10" i="17"/>
  <c r="AS10" i="17"/>
  <c r="AP10" i="17"/>
  <c r="AM10" i="17"/>
  <c r="AI10" i="17"/>
  <c r="AE10" i="17"/>
  <c r="AB10" i="17"/>
  <c r="X10" i="17"/>
  <c r="O10" i="17"/>
  <c r="N10" i="17"/>
  <c r="R10" i="17" s="1"/>
  <c r="T10" i="17" s="1"/>
  <c r="I10" i="17"/>
  <c r="H10" i="17"/>
  <c r="BT9" i="17"/>
  <c r="BT8" i="17" s="1"/>
  <c r="BQ9" i="17"/>
  <c r="BQ8" i="17" s="1"/>
  <c r="BP9" i="17"/>
  <c r="BM9" i="17"/>
  <c r="BM8" i="17" s="1"/>
  <c r="BL9" i="17"/>
  <c r="BK9" i="17"/>
  <c r="BH9" i="17"/>
  <c r="BH8" i="17" s="1"/>
  <c r="BG9" i="17"/>
  <c r="BE9" i="17"/>
  <c r="BE8" i="17" s="1"/>
  <c r="BD9" i="17"/>
  <c r="BD8" i="17" s="1"/>
  <c r="BA9" i="17"/>
  <c r="BA8" i="17" s="1"/>
  <c r="AZ9" i="17"/>
  <c r="AZ8" i="17" s="1"/>
  <c r="AX9" i="17"/>
  <c r="AX8" i="17" s="1"/>
  <c r="AW9" i="17"/>
  <c r="AW8" i="17" s="1"/>
  <c r="AU9" i="17"/>
  <c r="AU8" i="17" s="1"/>
  <c r="AT9" i="17"/>
  <c r="AR9" i="17"/>
  <c r="AR8" i="17" s="1"/>
  <c r="AQ9" i="17"/>
  <c r="AQ8" i="17" s="1"/>
  <c r="AO9" i="17"/>
  <c r="AO8" i="17" s="1"/>
  <c r="AN9" i="17"/>
  <c r="AN8" i="17" s="1"/>
  <c r="AL9" i="17"/>
  <c r="AL8" i="17" s="1"/>
  <c r="AK9" i="17"/>
  <c r="AK8" i="17" s="1"/>
  <c r="AJ9" i="17"/>
  <c r="AJ8" i="17" s="1"/>
  <c r="AH9" i="17"/>
  <c r="AH8" i="17" s="1"/>
  <c r="AG9" i="17"/>
  <c r="AG8" i="17" s="1"/>
  <c r="AF9" i="17"/>
  <c r="AF8" i="17" s="1"/>
  <c r="AD9" i="17"/>
  <c r="AE9" i="17" s="1"/>
  <c r="AA9" i="17"/>
  <c r="AA8" i="17" s="1"/>
  <c r="Z9" i="17"/>
  <c r="Z8" i="17" s="1"/>
  <c r="Y9" i="17"/>
  <c r="Y8" i="17" s="1"/>
  <c r="W9" i="17"/>
  <c r="W8" i="17" s="1"/>
  <c r="V9" i="17"/>
  <c r="V8" i="17" s="1"/>
  <c r="U9" i="17"/>
  <c r="U8" i="17" s="1"/>
  <c r="S9" i="17"/>
  <c r="S8" i="17" s="1"/>
  <c r="Q9" i="17"/>
  <c r="Q8" i="17" s="1"/>
  <c r="P9" i="17"/>
  <c r="P8" i="17" s="1"/>
  <c r="M9" i="17"/>
  <c r="M8" i="17" s="1"/>
  <c r="L9" i="17"/>
  <c r="L8" i="17" s="1"/>
  <c r="K9" i="17"/>
  <c r="K8" i="17" s="1"/>
  <c r="J9" i="17"/>
  <c r="J8" i="17" s="1"/>
  <c r="G9" i="17"/>
  <c r="G8" i="17" s="1"/>
  <c r="F9" i="17"/>
  <c r="F8" i="17" s="1"/>
  <c r="E9" i="17"/>
  <c r="E8" i="17" s="1"/>
  <c r="D9" i="17"/>
  <c r="D8" i="17" s="1"/>
  <c r="C9" i="17"/>
  <c r="C8" i="17" s="1"/>
  <c r="BK8" i="17"/>
  <c r="I8" i="17"/>
  <c r="H8" i="17"/>
  <c r="AC7" i="17"/>
  <c r="AC6" i="17" s="1"/>
  <c r="N219" i="17" l="1"/>
  <c r="F132" i="17"/>
  <c r="AH38" i="17"/>
  <c r="AH35" i="17" s="1"/>
  <c r="AF92" i="17"/>
  <c r="S92" i="17"/>
  <c r="Y92" i="17"/>
  <c r="AD92" i="17"/>
  <c r="N88" i="17"/>
  <c r="N84" i="17" s="1"/>
  <c r="D92" i="17"/>
  <c r="I93" i="17"/>
  <c r="M92" i="17"/>
  <c r="X122" i="17"/>
  <c r="AB15" i="17"/>
  <c r="AI15" i="17"/>
  <c r="AV15" i="17"/>
  <c r="E35" i="17"/>
  <c r="AM227" i="17"/>
  <c r="AH20" i="17"/>
  <c r="N50" i="17"/>
  <c r="N49" i="17" s="1"/>
  <c r="BL92" i="17"/>
  <c r="BN92" i="17" s="1"/>
  <c r="K92" i="17"/>
  <c r="BL22" i="17"/>
  <c r="BL20" i="17" s="1"/>
  <c r="AJ92" i="17"/>
  <c r="AU92" i="17"/>
  <c r="BH92" i="17"/>
  <c r="E92" i="17"/>
  <c r="J92" i="17"/>
  <c r="V92" i="17"/>
  <c r="AP33" i="17"/>
  <c r="AJ38" i="17"/>
  <c r="AJ35" i="17" s="1"/>
  <c r="AG38" i="17"/>
  <c r="AG35" i="17" s="1"/>
  <c r="H12" i="17"/>
  <c r="AC58" i="17"/>
  <c r="AC55" i="17" s="1"/>
  <c r="O92" i="17"/>
  <c r="AL221" i="17"/>
  <c r="AL220" i="17" s="1"/>
  <c r="AL219" i="17" s="1"/>
  <c r="AL131" i="17" s="1"/>
  <c r="AY23" i="17"/>
  <c r="AM22" i="17"/>
  <c r="J27" i="17"/>
  <c r="C35" i="17"/>
  <c r="G35" i="17"/>
  <c r="N86" i="17"/>
  <c r="N85" i="17" s="1"/>
  <c r="R85" i="17" s="1"/>
  <c r="T85" i="17" s="1"/>
  <c r="BR177" i="17"/>
  <c r="DG177" i="17" s="1"/>
  <c r="AG221" i="17"/>
  <c r="AF132" i="17"/>
  <c r="M35" i="17"/>
  <c r="N39" i="17"/>
  <c r="R39" i="17" s="1"/>
  <c r="T39" i="17" s="1"/>
  <c r="H93" i="17"/>
  <c r="L92" i="17"/>
  <c r="U158" i="17"/>
  <c r="U132" i="17" s="1"/>
  <c r="N44" i="17"/>
  <c r="N43" i="17" s="1"/>
  <c r="R43" i="17" s="1"/>
  <c r="T43" i="17" s="1"/>
  <c r="AF43" i="17"/>
  <c r="N56" i="17"/>
  <c r="R56" i="17" s="1"/>
  <c r="T56" i="17" s="1"/>
  <c r="N139" i="17"/>
  <c r="I158" i="17"/>
  <c r="K30" i="17"/>
  <c r="AO35" i="17"/>
  <c r="H158" i="17"/>
  <c r="H132" i="17" s="1"/>
  <c r="AO158" i="17"/>
  <c r="AO131" i="17" s="1"/>
  <c r="D35" i="17"/>
  <c r="AN39" i="17"/>
  <c r="AP39" i="17" s="1"/>
  <c r="N64" i="17"/>
  <c r="N63" i="17" s="1"/>
  <c r="N67" i="17"/>
  <c r="N66" i="17" s="1"/>
  <c r="BB69" i="17"/>
  <c r="BC69" i="17" s="1"/>
  <c r="BF69" i="17" s="1"/>
  <c r="BI69" i="17" s="1"/>
  <c r="AC72" i="17"/>
  <c r="AE72" i="17" s="1"/>
  <c r="AB105" i="17"/>
  <c r="U118" i="17"/>
  <c r="BS139" i="17"/>
  <c r="CA139" i="17" s="1"/>
  <c r="CG139" i="17" s="1"/>
  <c r="CS139" i="17" s="1"/>
  <c r="DF139" i="17" s="1"/>
  <c r="BR139" i="17"/>
  <c r="DG139" i="17" s="1"/>
  <c r="AG158" i="17"/>
  <c r="I12" i="17"/>
  <c r="AS15" i="17"/>
  <c r="AN38" i="17"/>
  <c r="AN35" i="17" s="1"/>
  <c r="AP35" i="17" s="1"/>
  <c r="AF38" i="17"/>
  <c r="AM72" i="17"/>
  <c r="AP94" i="17"/>
  <c r="BB94" i="17"/>
  <c r="BC94" i="17" s="1"/>
  <c r="BF94" i="17" s="1"/>
  <c r="BI94" i="17" s="1"/>
  <c r="AZ92" i="17"/>
  <c r="BM92" i="17"/>
  <c r="AP122" i="17"/>
  <c r="AB139" i="17"/>
  <c r="AS139" i="17"/>
  <c r="K158" i="17"/>
  <c r="AH158" i="17"/>
  <c r="AH132" i="17" s="1"/>
  <c r="AN158" i="17"/>
  <c r="AP158" i="17" s="1"/>
  <c r="BT84" i="17"/>
  <c r="AE135" i="17"/>
  <c r="M20" i="17"/>
  <c r="C20" i="17"/>
  <c r="C7" i="17" s="1"/>
  <c r="G20" i="17"/>
  <c r="V20" i="17"/>
  <c r="AA20" i="17"/>
  <c r="BN25" i="17"/>
  <c r="BR27" i="17"/>
  <c r="DG27" i="17" s="1"/>
  <c r="S35" i="17"/>
  <c r="AK43" i="17"/>
  <c r="BR135" i="17"/>
  <c r="DG135" i="17" s="1"/>
  <c r="BL221" i="17"/>
  <c r="AL132" i="17"/>
  <c r="BR123" i="17"/>
  <c r="DG123" i="17" s="1"/>
  <c r="AY134" i="17"/>
  <c r="BR137" i="17"/>
  <c r="DG137" i="17" s="1"/>
  <c r="AN22" i="17"/>
  <c r="AT22" i="17"/>
  <c r="AT20" i="17" s="1"/>
  <c r="AZ22" i="17"/>
  <c r="BB22" i="17" s="1"/>
  <c r="BC22" i="17" s="1"/>
  <c r="BF22" i="17" s="1"/>
  <c r="BM22" i="17"/>
  <c r="BM20" i="17" s="1"/>
  <c r="AY27" i="17"/>
  <c r="BN36" i="17"/>
  <c r="AB41" i="17"/>
  <c r="BN41" i="17"/>
  <c r="AG48" i="17"/>
  <c r="E48" i="17"/>
  <c r="I48" i="17"/>
  <c r="M48" i="17"/>
  <c r="BK84" i="17"/>
  <c r="BD221" i="17"/>
  <c r="BD220" i="17" s="1"/>
  <c r="BD219" i="17" s="1"/>
  <c r="BD131" i="17" s="1"/>
  <c r="BK221" i="17"/>
  <c r="BK220" i="17" s="1"/>
  <c r="BK219" i="17" s="1"/>
  <c r="BR224" i="17"/>
  <c r="DG224" i="17" s="1"/>
  <c r="BR23" i="17"/>
  <c r="DG23" i="17" s="1"/>
  <c r="L20" i="17"/>
  <c r="AS30" i="17"/>
  <c r="BR38" i="17"/>
  <c r="DG38" i="17" s="1"/>
  <c r="AV134" i="17"/>
  <c r="BR222" i="17"/>
  <c r="DG222" i="17" s="1"/>
  <c r="BL35" i="17"/>
  <c r="BR39" i="17"/>
  <c r="DG39" i="17" s="1"/>
  <c r="D48" i="17"/>
  <c r="H48" i="17"/>
  <c r="L48" i="17"/>
  <c r="BR52" i="17"/>
  <c r="DG52" i="17" s="1"/>
  <c r="BR56" i="17"/>
  <c r="DG56" i="17" s="1"/>
  <c r="X59" i="17"/>
  <c r="BQ92" i="17"/>
  <c r="BR105" i="17"/>
  <c r="DG105" i="17" s="1"/>
  <c r="BR107" i="17"/>
  <c r="DG107" i="17" s="1"/>
  <c r="BR116" i="17"/>
  <c r="DG116" i="17" s="1"/>
  <c r="BE132" i="17"/>
  <c r="AX132" i="17"/>
  <c r="BT221" i="17"/>
  <c r="BT220" i="17" s="1"/>
  <c r="BT219" i="17" s="1"/>
  <c r="BT131" i="17" s="1"/>
  <c r="BP14" i="17"/>
  <c r="BR14" i="17" s="1"/>
  <c r="DG14" i="17" s="1"/>
  <c r="BR15" i="17"/>
  <c r="DG15" i="17" s="1"/>
  <c r="BP81" i="17"/>
  <c r="BR81" i="17" s="1"/>
  <c r="DG81" i="17" s="1"/>
  <c r="BR82" i="17"/>
  <c r="DG82" i="17" s="1"/>
  <c r="BP118" i="17"/>
  <c r="BR118" i="17" s="1"/>
  <c r="DG118" i="17" s="1"/>
  <c r="BR122" i="17"/>
  <c r="DG122" i="17" s="1"/>
  <c r="I132" i="17"/>
  <c r="AC134" i="17"/>
  <c r="AC133" i="17" s="1"/>
  <c r="AE133" i="17" s="1"/>
  <c r="BP158" i="17"/>
  <c r="BR158" i="17" s="1"/>
  <c r="DG158" i="17" s="1"/>
  <c r="BR163" i="17"/>
  <c r="DG163" i="17" s="1"/>
  <c r="BL220" i="17"/>
  <c r="BL219" i="17" s="1"/>
  <c r="BP8" i="17"/>
  <c r="BR8" i="17" s="1"/>
  <c r="DG8" i="17" s="1"/>
  <c r="BR9" i="17"/>
  <c r="DG9" i="17" s="1"/>
  <c r="BP43" i="17"/>
  <c r="BR43" i="17" s="1"/>
  <c r="DG43" i="17" s="1"/>
  <c r="BR44" i="17"/>
  <c r="DG44" i="17" s="1"/>
  <c r="BP63" i="17"/>
  <c r="BR63" i="17" s="1"/>
  <c r="DG63" i="17" s="1"/>
  <c r="BR64" i="17"/>
  <c r="DG64" i="17" s="1"/>
  <c r="BR71" i="17"/>
  <c r="DG71" i="17" s="1"/>
  <c r="Z92" i="17"/>
  <c r="J132" i="17"/>
  <c r="M132" i="17"/>
  <c r="AB177" i="17"/>
  <c r="BP49" i="17"/>
  <c r="BR50" i="17"/>
  <c r="DG50" i="17" s="1"/>
  <c r="BP66" i="17"/>
  <c r="BR66" i="17" s="1"/>
  <c r="DG66" i="17" s="1"/>
  <c r="BR67" i="17"/>
  <c r="DG67" i="17" s="1"/>
  <c r="BB133" i="17"/>
  <c r="BC133" i="17" s="1"/>
  <c r="BH22" i="17"/>
  <c r="BH20" i="17" s="1"/>
  <c r="BR25" i="17"/>
  <c r="DG25" i="17" s="1"/>
  <c r="F20" i="17"/>
  <c r="Q20" i="17"/>
  <c r="BR30" i="17"/>
  <c r="DG30" i="17" s="1"/>
  <c r="BR33" i="17"/>
  <c r="DG33" i="17" s="1"/>
  <c r="BP35" i="17"/>
  <c r="BR36" i="17"/>
  <c r="DG36" i="17" s="1"/>
  <c r="BR41" i="17"/>
  <c r="DG41" i="17" s="1"/>
  <c r="C48" i="17"/>
  <c r="G48" i="17"/>
  <c r="K48" i="17"/>
  <c r="AB52" i="17"/>
  <c r="BN52" i="17"/>
  <c r="AB56" i="17"/>
  <c r="BN56" i="17"/>
  <c r="AV59" i="17"/>
  <c r="BR59" i="17"/>
  <c r="DG59" i="17" s="1"/>
  <c r="BR72" i="17"/>
  <c r="DG72" i="17" s="1"/>
  <c r="BP78" i="17"/>
  <c r="BR78" i="17" s="1"/>
  <c r="DG78" i="17" s="1"/>
  <c r="BR79" i="17"/>
  <c r="DG79" i="17" s="1"/>
  <c r="M84" i="17"/>
  <c r="BP85" i="17"/>
  <c r="BR85" i="17" s="1"/>
  <c r="DG85" i="17" s="1"/>
  <c r="BR86" i="17"/>
  <c r="DG86" i="17" s="1"/>
  <c r="BP88" i="17"/>
  <c r="BR88" i="17" s="1"/>
  <c r="DG88" i="17" s="1"/>
  <c r="BR89" i="17"/>
  <c r="DG89" i="17" s="1"/>
  <c r="BG92" i="17"/>
  <c r="BP92" i="17"/>
  <c r="BR94" i="17"/>
  <c r="DG94" i="17" s="1"/>
  <c r="AP105" i="17"/>
  <c r="AP107" i="17"/>
  <c r="AS109" i="17"/>
  <c r="BS109" i="17"/>
  <c r="CA109" i="17" s="1"/>
  <c r="CG109" i="17" s="1"/>
  <c r="CS109" i="17" s="1"/>
  <c r="DF109" i="17" s="1"/>
  <c r="BR109" i="17"/>
  <c r="DG109" i="17" s="1"/>
  <c r="AP116" i="17"/>
  <c r="F131" i="17"/>
  <c r="BP134" i="17"/>
  <c r="BR212" i="17"/>
  <c r="DG212" i="17" s="1"/>
  <c r="AZ221" i="17"/>
  <c r="BG221" i="17"/>
  <c r="BG220" i="17" s="1"/>
  <c r="BM221" i="17"/>
  <c r="BM220" i="17" s="1"/>
  <c r="BR226" i="17"/>
  <c r="DG226" i="17" s="1"/>
  <c r="BR227" i="17"/>
  <c r="DG227" i="17" s="1"/>
  <c r="BA22" i="17"/>
  <c r="BA20" i="17" s="1"/>
  <c r="BD35" i="17"/>
  <c r="BL88" i="17"/>
  <c r="BN88" i="17" s="1"/>
  <c r="AT131" i="17"/>
  <c r="K131" i="17"/>
  <c r="AW35" i="17"/>
  <c r="AG43" i="17"/>
  <c r="AD8" i="17"/>
  <c r="AE8" i="17" s="1"/>
  <c r="AR35" i="17"/>
  <c r="AH43" i="17"/>
  <c r="D84" i="17"/>
  <c r="BD92" i="17"/>
  <c r="AU133" i="17"/>
  <c r="AU132" i="17" s="1"/>
  <c r="BS163" i="17"/>
  <c r="CA163" i="17" s="1"/>
  <c r="CG163" i="17" s="1"/>
  <c r="CS163" i="17" s="1"/>
  <c r="DF163" i="17" s="1"/>
  <c r="X177" i="17"/>
  <c r="AU22" i="17"/>
  <c r="AU20" i="17" s="1"/>
  <c r="BQ35" i="17"/>
  <c r="AL43" i="17"/>
  <c r="AM43" i="17" s="1"/>
  <c r="BN72" i="17"/>
  <c r="W20" i="17"/>
  <c r="AA35" i="17"/>
  <c r="BE35" i="17"/>
  <c r="BB14" i="17"/>
  <c r="BC14" i="17" s="1"/>
  <c r="BB15" i="17"/>
  <c r="BC15" i="17" s="1"/>
  <c r="BF15" i="17" s="1"/>
  <c r="BI15" i="17" s="1"/>
  <c r="Q35" i="17"/>
  <c r="Q7" i="17" s="1"/>
  <c r="W35" i="17"/>
  <c r="AP41" i="17"/>
  <c r="AV41" i="17"/>
  <c r="BB41" i="17"/>
  <c r="BC41" i="17" s="1"/>
  <c r="BF41" i="17" s="1"/>
  <c r="BI41" i="17" s="1"/>
  <c r="AJ43" i="17"/>
  <c r="F48" i="17"/>
  <c r="AS71" i="17"/>
  <c r="BM71" i="17"/>
  <c r="BN71" i="17" s="1"/>
  <c r="X71" i="17"/>
  <c r="AS72" i="17"/>
  <c r="AY72" i="17"/>
  <c r="AQ92" i="17"/>
  <c r="AR92" i="17"/>
  <c r="BF133" i="17"/>
  <c r="BN163" i="17"/>
  <c r="AM52" i="17"/>
  <c r="Q58" i="17"/>
  <c r="BH84" i="17"/>
  <c r="AN118" i="17"/>
  <c r="AP118" i="17" s="1"/>
  <c r="AB122" i="17"/>
  <c r="AP135" i="17"/>
  <c r="BP22" i="17"/>
  <c r="AK20" i="17"/>
  <c r="R37" i="17"/>
  <c r="T37" i="17" s="1"/>
  <c r="AS38" i="17"/>
  <c r="AV39" i="17"/>
  <c r="AE64" i="17"/>
  <c r="BD84" i="17"/>
  <c r="BQ84" i="17"/>
  <c r="AB118" i="17"/>
  <c r="AE177" i="17"/>
  <c r="AR14" i="17"/>
  <c r="AS14" i="17" s="1"/>
  <c r="AV72" i="17"/>
  <c r="AM94" i="17"/>
  <c r="X139" i="17"/>
  <c r="X163" i="17"/>
  <c r="Z14" i="17"/>
  <c r="AB14" i="17" s="1"/>
  <c r="AG14" i="17"/>
  <c r="AI14" i="17" s="1"/>
  <c r="AI20" i="17"/>
  <c r="AM27" i="17"/>
  <c r="AV30" i="17"/>
  <c r="BB30" i="17"/>
  <c r="BC30" i="17" s="1"/>
  <c r="BF30" i="17" s="1"/>
  <c r="BI30" i="17" s="1"/>
  <c r="BB33" i="17"/>
  <c r="BC33" i="17" s="1"/>
  <c r="BF33" i="17" s="1"/>
  <c r="BI33" i="17" s="1"/>
  <c r="AB59" i="17"/>
  <c r="AM59" i="17"/>
  <c r="H58" i="17"/>
  <c r="H55" i="17" s="1"/>
  <c r="AG58" i="17"/>
  <c r="AG55" i="17" s="1"/>
  <c r="AY69" i="17"/>
  <c r="AZ84" i="17"/>
  <c r="AB92" i="17"/>
  <c r="AI116" i="17"/>
  <c r="BN116" i="17"/>
  <c r="AD118" i="17"/>
  <c r="AE118" i="17" s="1"/>
  <c r="AP163" i="17"/>
  <c r="AV163" i="17"/>
  <c r="BB163" i="17"/>
  <c r="BC163" i="17" s="1"/>
  <c r="BF163" i="17" s="1"/>
  <c r="BI163" i="17" s="1"/>
  <c r="BN177" i="17"/>
  <c r="AM14" i="17"/>
  <c r="AY39" i="17"/>
  <c r="S58" i="17"/>
  <c r="BD58" i="17"/>
  <c r="BD55" i="17" s="1"/>
  <c r="BN133" i="17"/>
  <c r="BB135" i="17"/>
  <c r="BC135" i="17" s="1"/>
  <c r="BF135" i="17" s="1"/>
  <c r="BI135" i="17" s="1"/>
  <c r="AS41" i="17"/>
  <c r="X52" i="17"/>
  <c r="AY59" i="17"/>
  <c r="AR58" i="17"/>
  <c r="AR55" i="17" s="1"/>
  <c r="BE58" i="17"/>
  <c r="BE55" i="17" s="1"/>
  <c r="BL58" i="17"/>
  <c r="AX84" i="17"/>
  <c r="BE84" i="17"/>
  <c r="AY88" i="17"/>
  <c r="AP137" i="17"/>
  <c r="AV137" i="17"/>
  <c r="BQ22" i="17"/>
  <c r="BQ20" i="17" s="1"/>
  <c r="BQ7" i="17" s="1"/>
  <c r="H20" i="17"/>
  <c r="AB36" i="17"/>
  <c r="AY36" i="17"/>
  <c r="I58" i="17"/>
  <c r="I55" i="17" s="1"/>
  <c r="M58" i="17"/>
  <c r="M55" i="17" s="1"/>
  <c r="AN58" i="17"/>
  <c r="AZ58" i="17"/>
  <c r="BG58" i="17"/>
  <c r="BG55" i="17" s="1"/>
  <c r="BM58" i="17"/>
  <c r="BM55" i="17" s="1"/>
  <c r="AS107" i="17"/>
  <c r="AM116" i="17"/>
  <c r="AM163" i="17"/>
  <c r="AY163" i="17"/>
  <c r="AS23" i="17"/>
  <c r="AX22" i="17"/>
  <c r="AX20" i="17" s="1"/>
  <c r="BN23" i="17"/>
  <c r="AP25" i="17"/>
  <c r="S20" i="17"/>
  <c r="L35" i="17"/>
  <c r="Y35" i="17"/>
  <c r="BN38" i="17"/>
  <c r="AS39" i="17"/>
  <c r="J48" i="17"/>
  <c r="AO58" i="17"/>
  <c r="AO55" i="17" s="1"/>
  <c r="Y58" i="17"/>
  <c r="Y55" i="17" s="1"/>
  <c r="AU58" i="17"/>
  <c r="AM89" i="17"/>
  <c r="AY89" i="17"/>
  <c r="BS94" i="17"/>
  <c r="CA94" i="17" s="1"/>
  <c r="CG94" i="17" s="1"/>
  <c r="CS94" i="17" s="1"/>
  <c r="DF94" i="17" s="1"/>
  <c r="AI107" i="17"/>
  <c r="BN107" i="17"/>
  <c r="S132" i="17"/>
  <c r="AA131" i="17"/>
  <c r="AL84" i="17"/>
  <c r="Q84" i="17"/>
  <c r="I84" i="17"/>
  <c r="S55" i="17"/>
  <c r="AE20" i="17"/>
  <c r="AM88" i="17"/>
  <c r="O134" i="17"/>
  <c r="O133" i="17" s="1"/>
  <c r="O177" i="17"/>
  <c r="AY86" i="17"/>
  <c r="BB226" i="17"/>
  <c r="BC226" i="17" s="1"/>
  <c r="BF226" i="17" s="1"/>
  <c r="BI226" i="17" s="1"/>
  <c r="AM224" i="17"/>
  <c r="Y132" i="17"/>
  <c r="AI212" i="17"/>
  <c r="AI222" i="17"/>
  <c r="BA221" i="17"/>
  <c r="BA220" i="17" s="1"/>
  <c r="BA219" i="17" s="1"/>
  <c r="BH221" i="17"/>
  <c r="BH220" i="17" s="1"/>
  <c r="BH219" i="17" s="1"/>
  <c r="BH131" i="17" s="1"/>
  <c r="BP221" i="17"/>
  <c r="AK226" i="17"/>
  <c r="AM226" i="17" s="1"/>
  <c r="BN78" i="17"/>
  <c r="P84" i="17"/>
  <c r="AH84" i="17"/>
  <c r="AS86" i="17"/>
  <c r="BQ132" i="17"/>
  <c r="BE77" i="17"/>
  <c r="AJ58" i="17"/>
  <c r="AJ55" i="17" s="1"/>
  <c r="BH58" i="17"/>
  <c r="BH55" i="17" s="1"/>
  <c r="BD77" i="17"/>
  <c r="F84" i="17"/>
  <c r="J84" i="17"/>
  <c r="AF84" i="17"/>
  <c r="BB49" i="17"/>
  <c r="BC49" i="17" s="1"/>
  <c r="BF49" i="17" s="1"/>
  <c r="BI49" i="17" s="1"/>
  <c r="AU77" i="17"/>
  <c r="O72" i="17"/>
  <c r="O71" i="17" s="1"/>
  <c r="AD78" i="17"/>
  <c r="AE78" i="17" s="1"/>
  <c r="AJ77" i="17"/>
  <c r="AM85" i="17"/>
  <c r="AE92" i="17"/>
  <c r="O163" i="17"/>
  <c r="BH77" i="17"/>
  <c r="AP81" i="17"/>
  <c r="L58" i="17"/>
  <c r="L55" i="17" s="1"/>
  <c r="H84" i="17"/>
  <c r="AD66" i="17"/>
  <c r="AE66" i="17" s="1"/>
  <c r="W77" i="17"/>
  <c r="S7" i="17"/>
  <c r="AT77" i="17"/>
  <c r="AB78" i="17"/>
  <c r="D58" i="17"/>
  <c r="D55" i="17" s="1"/>
  <c r="D54" i="17" s="1"/>
  <c r="W58" i="17"/>
  <c r="W55" i="17" s="1"/>
  <c r="AX77" i="17"/>
  <c r="AI88" i="17"/>
  <c r="N135" i="17"/>
  <c r="N134" i="17" s="1"/>
  <c r="N72" i="17"/>
  <c r="N71" i="17" s="1"/>
  <c r="R71" i="17" s="1"/>
  <c r="T71" i="17" s="1"/>
  <c r="AN77" i="17"/>
  <c r="AV79" i="17"/>
  <c r="AD81" i="17"/>
  <c r="AE81" i="17" s="1"/>
  <c r="AI139" i="17"/>
  <c r="O212" i="17"/>
  <c r="O219" i="17"/>
  <c r="L84" i="17"/>
  <c r="R64" i="17"/>
  <c r="T64" i="17" s="1"/>
  <c r="E84" i="17"/>
  <c r="AD84" i="17"/>
  <c r="AM139" i="17"/>
  <c r="N177" i="17"/>
  <c r="R177" i="17" s="1"/>
  <c r="T177" i="17" s="1"/>
  <c r="S131" i="17"/>
  <c r="AI227" i="17"/>
  <c r="BN227" i="17"/>
  <c r="AH221" i="17"/>
  <c r="AH220" i="17" s="1"/>
  <c r="AH219" i="17" s="1"/>
  <c r="AJ219" i="17" s="1"/>
  <c r="AJ131" i="17" s="1"/>
  <c r="AX221" i="17"/>
  <c r="AX220" i="17" s="1"/>
  <c r="AX219" i="17" s="1"/>
  <c r="AX131" i="17" s="1"/>
  <c r="AG226" i="17"/>
  <c r="AI226" i="17" s="1"/>
  <c r="BB212" i="17"/>
  <c r="BC212" i="17" s="1"/>
  <c r="BF212" i="17" s="1"/>
  <c r="BI212" i="17" s="1"/>
  <c r="AE219" i="17"/>
  <c r="AM222" i="17"/>
  <c r="AM212" i="17"/>
  <c r="AY212" i="17"/>
  <c r="AB219" i="17"/>
  <c r="X8" i="17"/>
  <c r="X14" i="17"/>
  <c r="X15" i="17"/>
  <c r="AS25" i="17"/>
  <c r="AY25" i="17"/>
  <c r="BD22" i="17"/>
  <c r="BD20" i="17" s="1"/>
  <c r="BE22" i="17"/>
  <c r="BE20" i="17" s="1"/>
  <c r="X9" i="17"/>
  <c r="AB9" i="17"/>
  <c r="AV9" i="17"/>
  <c r="AM15" i="17"/>
  <c r="BB23" i="17"/>
  <c r="BC23" i="17" s="1"/>
  <c r="BF23" i="17" s="1"/>
  <c r="BI23" i="17" s="1"/>
  <c r="BG22" i="17"/>
  <c r="BG20" i="17" s="1"/>
  <c r="AQ131" i="17"/>
  <c r="AQ132" i="17"/>
  <c r="AI27" i="17"/>
  <c r="AI33" i="17"/>
  <c r="BN33" i="17"/>
  <c r="AZ35" i="17"/>
  <c r="BT35" i="17"/>
  <c r="BB39" i="17"/>
  <c r="BC39" i="17" s="1"/>
  <c r="BF39" i="17" s="1"/>
  <c r="BI39" i="17" s="1"/>
  <c r="BN49" i="17"/>
  <c r="N52" i="17"/>
  <c r="N48" i="17" s="1"/>
  <c r="R48" i="17" s="1"/>
  <c r="T48" i="17" s="1"/>
  <c r="AI52" i="17"/>
  <c r="X56" i="17"/>
  <c r="AV56" i="17"/>
  <c r="AI59" i="17"/>
  <c r="BN59" i="17"/>
  <c r="E58" i="17"/>
  <c r="E55" i="17" s="1"/>
  <c r="BA58" i="17"/>
  <c r="BB64" i="17"/>
  <c r="BC64" i="17" s="1"/>
  <c r="BF64" i="17" s="1"/>
  <c r="BI64" i="17" s="1"/>
  <c r="AP71" i="17"/>
  <c r="AB71" i="17"/>
  <c r="AI72" i="17"/>
  <c r="BT77" i="17"/>
  <c r="AS89" i="17"/>
  <c r="BN105" i="17"/>
  <c r="AV107" i="17"/>
  <c r="BB107" i="17"/>
  <c r="BC107" i="17" s="1"/>
  <c r="BF107" i="17" s="1"/>
  <c r="BI107" i="17" s="1"/>
  <c r="AV109" i="17"/>
  <c r="BB109" i="17"/>
  <c r="BC109" i="17" s="1"/>
  <c r="BF109" i="17" s="1"/>
  <c r="BI109" i="17" s="1"/>
  <c r="AS116" i="17"/>
  <c r="AF118" i="17"/>
  <c r="AB135" i="17"/>
  <c r="BN135" i="17"/>
  <c r="AV177" i="17"/>
  <c r="BB177" i="17"/>
  <c r="BC177" i="17" s="1"/>
  <c r="BF177" i="17" s="1"/>
  <c r="BI177" i="17" s="1"/>
  <c r="X212" i="17"/>
  <c r="AE212" i="17"/>
  <c r="AP212" i="17"/>
  <c r="AP219" i="17"/>
  <c r="AK221" i="17"/>
  <c r="AM221" i="17" s="1"/>
  <c r="BE221" i="17"/>
  <c r="BE220" i="17" s="1"/>
  <c r="BE219" i="17" s="1"/>
  <c r="BE131" i="17" s="1"/>
  <c r="BN222" i="17"/>
  <c r="BO23" i="17"/>
  <c r="BS23" i="17" s="1"/>
  <c r="CA23" i="17" s="1"/>
  <c r="CG23" i="17" s="1"/>
  <c r="CS23" i="17" s="1"/>
  <c r="DF23" i="17" s="1"/>
  <c r="BO33" i="17"/>
  <c r="BS33" i="17" s="1"/>
  <c r="CA33" i="17" s="1"/>
  <c r="CG33" i="17" s="1"/>
  <c r="CS33" i="17" s="1"/>
  <c r="DF33" i="17" s="1"/>
  <c r="BO41" i="17"/>
  <c r="BS41" i="17" s="1"/>
  <c r="CA41" i="17" s="1"/>
  <c r="CG41" i="17" s="1"/>
  <c r="CS41" i="17" s="1"/>
  <c r="DF41" i="17" s="1"/>
  <c r="BO56" i="17"/>
  <c r="BS56" i="17" s="1"/>
  <c r="CA56" i="17" s="1"/>
  <c r="CG56" i="17" s="1"/>
  <c r="CS56" i="17" s="1"/>
  <c r="DF56" i="17" s="1"/>
  <c r="BJ71" i="17"/>
  <c r="BO71" i="17" s="1"/>
  <c r="BS71" i="17" s="1"/>
  <c r="CA71" i="17" s="1"/>
  <c r="CG71" i="17" s="1"/>
  <c r="CS71" i="17" s="1"/>
  <c r="DF71" i="17" s="1"/>
  <c r="BO72" i="17"/>
  <c r="BS72" i="17" s="1"/>
  <c r="CA72" i="17" s="1"/>
  <c r="CG72" i="17" s="1"/>
  <c r="CS72" i="17" s="1"/>
  <c r="DF72" i="17" s="1"/>
  <c r="BJ88" i="17"/>
  <c r="BO88" i="17" s="1"/>
  <c r="BO89" i="17"/>
  <c r="BS89" i="17" s="1"/>
  <c r="CA89" i="17" s="1"/>
  <c r="CG89" i="17" s="1"/>
  <c r="CS89" i="17" s="1"/>
  <c r="DF89" i="17" s="1"/>
  <c r="BJ122" i="17"/>
  <c r="BO122" i="17" s="1"/>
  <c r="BS122" i="17" s="1"/>
  <c r="CA122" i="17" s="1"/>
  <c r="CG122" i="17" s="1"/>
  <c r="CS122" i="17" s="1"/>
  <c r="DF122" i="17" s="1"/>
  <c r="BO123" i="17"/>
  <c r="BS123" i="17" s="1"/>
  <c r="CA123" i="17" s="1"/>
  <c r="CG123" i="17" s="1"/>
  <c r="CS123" i="17" s="1"/>
  <c r="DF123" i="17" s="1"/>
  <c r="BO224" i="17"/>
  <c r="BS224" i="17" s="1"/>
  <c r="CA224" i="17" s="1"/>
  <c r="CG224" i="17" s="1"/>
  <c r="CS224" i="17" s="1"/>
  <c r="DF224" i="17" s="1"/>
  <c r="AM41" i="17"/>
  <c r="AY43" i="17"/>
  <c r="AV52" i="17"/>
  <c r="BB52" i="17"/>
  <c r="BC52" i="17" s="1"/>
  <c r="BF52" i="17" s="1"/>
  <c r="BI52" i="17" s="1"/>
  <c r="AM56" i="17"/>
  <c r="AE59" i="17"/>
  <c r="BB59" i="17"/>
  <c r="BC59" i="17" s="1"/>
  <c r="BF59" i="17" s="1"/>
  <c r="BI59" i="17" s="1"/>
  <c r="BP58" i="17"/>
  <c r="BK77" i="17"/>
  <c r="AP82" i="17"/>
  <c r="AI86" i="17"/>
  <c r="AI94" i="17"/>
  <c r="AY94" i="17"/>
  <c r="AV139" i="17"/>
  <c r="J131" i="17"/>
  <c r="W132" i="17"/>
  <c r="AU131" i="17"/>
  <c r="AV131" i="17" s="1"/>
  <c r="BA132" i="17"/>
  <c r="AS163" i="17"/>
  <c r="AY224" i="17"/>
  <c r="BJ22" i="17"/>
  <c r="BJ20" i="17" s="1"/>
  <c r="BO25" i="17"/>
  <c r="BS25" i="17" s="1"/>
  <c r="CA25" i="17" s="1"/>
  <c r="CG25" i="17" s="1"/>
  <c r="CS25" i="17" s="1"/>
  <c r="DF25" i="17" s="1"/>
  <c r="BO36" i="17"/>
  <c r="BS36" i="17" s="1"/>
  <c r="CA36" i="17" s="1"/>
  <c r="CG36" i="17" s="1"/>
  <c r="CS36" i="17" s="1"/>
  <c r="DF36" i="17" s="1"/>
  <c r="BO59" i="17"/>
  <c r="BS59" i="17" s="1"/>
  <c r="CA59" i="17" s="1"/>
  <c r="CG59" i="17" s="1"/>
  <c r="CS59" i="17" s="1"/>
  <c r="DF59" i="17" s="1"/>
  <c r="BO105" i="17"/>
  <c r="BS105" i="17" s="1"/>
  <c r="CA105" i="17" s="1"/>
  <c r="CG105" i="17" s="1"/>
  <c r="CS105" i="17" s="1"/>
  <c r="DF105" i="17" s="1"/>
  <c r="BJ134" i="17"/>
  <c r="BO135" i="17"/>
  <c r="BS135" i="17" s="1"/>
  <c r="CA135" i="17" s="1"/>
  <c r="CG135" i="17" s="1"/>
  <c r="CS135" i="17" s="1"/>
  <c r="DF135" i="17" s="1"/>
  <c r="BO212" i="17"/>
  <c r="BS212" i="17" s="1"/>
  <c r="CA212" i="17" s="1"/>
  <c r="CG212" i="17" s="1"/>
  <c r="CS212" i="17" s="1"/>
  <c r="DF212" i="17" s="1"/>
  <c r="BJ226" i="17"/>
  <c r="BO226" i="17" s="1"/>
  <c r="BS226" i="17" s="1"/>
  <c r="CA226" i="17" s="1"/>
  <c r="CG226" i="17" s="1"/>
  <c r="CS226" i="17" s="1"/>
  <c r="DF226" i="17" s="1"/>
  <c r="BO227" i="17"/>
  <c r="BS227" i="17" s="1"/>
  <c r="CA227" i="17" s="1"/>
  <c r="CG227" i="17" s="1"/>
  <c r="CS227" i="17" s="1"/>
  <c r="DF227" i="17" s="1"/>
  <c r="AV27" i="17"/>
  <c r="BB27" i="17"/>
  <c r="BC27" i="17" s="1"/>
  <c r="BF27" i="17" s="1"/>
  <c r="BI27" i="17" s="1"/>
  <c r="O20" i="17"/>
  <c r="X30" i="17"/>
  <c r="AB30" i="17"/>
  <c r="BN30" i="17"/>
  <c r="J35" i="17"/>
  <c r="V35" i="17"/>
  <c r="V7" i="17" s="1"/>
  <c r="AB38" i="17"/>
  <c r="AM39" i="17"/>
  <c r="P58" i="17"/>
  <c r="P55" i="17" s="1"/>
  <c r="C58" i="17"/>
  <c r="C55" i="17" s="1"/>
  <c r="G58" i="17"/>
  <c r="G55" i="17" s="1"/>
  <c r="U58" i="17"/>
  <c r="U55" i="17" s="1"/>
  <c r="AK58" i="17"/>
  <c r="AK55" i="17" s="1"/>
  <c r="AW58" i="17"/>
  <c r="AW55" i="17" s="1"/>
  <c r="AM66" i="17"/>
  <c r="AP72" i="17"/>
  <c r="AI109" i="17"/>
  <c r="AY109" i="17"/>
  <c r="AS177" i="17"/>
  <c r="R219" i="17"/>
  <c r="T219" i="17" s="1"/>
  <c r="AS219" i="17"/>
  <c r="BB222" i="17"/>
  <c r="BC222" i="17" s="1"/>
  <c r="BF222" i="17" s="1"/>
  <c r="BI222" i="17" s="1"/>
  <c r="BB227" i="17"/>
  <c r="BC227" i="17" s="1"/>
  <c r="BF227" i="17" s="1"/>
  <c r="BI227" i="17" s="1"/>
  <c r="BJ8" i="17"/>
  <c r="BO8" i="17" s="1"/>
  <c r="BO9" i="17"/>
  <c r="BS9" i="17" s="1"/>
  <c r="CA9" i="17" s="1"/>
  <c r="CG9" i="17" s="1"/>
  <c r="CS9" i="17" s="1"/>
  <c r="DF9" i="17" s="1"/>
  <c r="BO27" i="17"/>
  <c r="BS27" i="17" s="1"/>
  <c r="CA27" i="17" s="1"/>
  <c r="CG27" i="17" s="1"/>
  <c r="CS27" i="17" s="1"/>
  <c r="DF27" i="17" s="1"/>
  <c r="BO38" i="17"/>
  <c r="BS38" i="17" s="1"/>
  <c r="CA38" i="17" s="1"/>
  <c r="CG38" i="17" s="1"/>
  <c r="CS38" i="17" s="1"/>
  <c r="DF38" i="17" s="1"/>
  <c r="BO107" i="17"/>
  <c r="BS107" i="17" s="1"/>
  <c r="CA107" i="17" s="1"/>
  <c r="CG107" i="17" s="1"/>
  <c r="CS107" i="17" s="1"/>
  <c r="DF107" i="17" s="1"/>
  <c r="BO137" i="17"/>
  <c r="BS137" i="17" s="1"/>
  <c r="CA137" i="17" s="1"/>
  <c r="CG137" i="17" s="1"/>
  <c r="CS137" i="17" s="1"/>
  <c r="DF137" i="17" s="1"/>
  <c r="BJ221" i="17"/>
  <c r="AM33" i="17"/>
  <c r="AS33" i="17"/>
  <c r="AY33" i="17"/>
  <c r="AV36" i="17"/>
  <c r="AI39" i="17"/>
  <c r="AS105" i="17"/>
  <c r="BB116" i="17"/>
  <c r="BC116" i="17" s="1"/>
  <c r="BF116" i="17" s="1"/>
  <c r="BI116" i="17" s="1"/>
  <c r="C132" i="17"/>
  <c r="G131" i="17"/>
  <c r="AI163" i="17"/>
  <c r="AB212" i="17"/>
  <c r="BN224" i="17"/>
  <c r="BJ14" i="17"/>
  <c r="BO14" i="17" s="1"/>
  <c r="BO15" i="17"/>
  <c r="BS15" i="17" s="1"/>
  <c r="CA15" i="17" s="1"/>
  <c r="CG15" i="17" s="1"/>
  <c r="CS15" i="17" s="1"/>
  <c r="DF15" i="17" s="1"/>
  <c r="BO30" i="17"/>
  <c r="BS30" i="17" s="1"/>
  <c r="CA30" i="17" s="1"/>
  <c r="CG30" i="17" s="1"/>
  <c r="CS30" i="17" s="1"/>
  <c r="DF30" i="17" s="1"/>
  <c r="BO39" i="17"/>
  <c r="BS39" i="17" s="1"/>
  <c r="CA39" i="17" s="1"/>
  <c r="CG39" i="17" s="1"/>
  <c r="CS39" i="17" s="1"/>
  <c r="DF39" i="17" s="1"/>
  <c r="BO52" i="17"/>
  <c r="BS52" i="17" s="1"/>
  <c r="CA52" i="17" s="1"/>
  <c r="CG52" i="17" s="1"/>
  <c r="CS52" i="17" s="1"/>
  <c r="DF52" i="17" s="1"/>
  <c r="BO116" i="17"/>
  <c r="BS116" i="17" s="1"/>
  <c r="CA116" i="17" s="1"/>
  <c r="CG116" i="17" s="1"/>
  <c r="CS116" i="17" s="1"/>
  <c r="DF116" i="17" s="1"/>
  <c r="BO222" i="17"/>
  <c r="BS222" i="17" s="1"/>
  <c r="CA222" i="17" s="1"/>
  <c r="CG222" i="17" s="1"/>
  <c r="CS222" i="17" s="1"/>
  <c r="DF222" i="17" s="1"/>
  <c r="AB49" i="17"/>
  <c r="AI67" i="17"/>
  <c r="AM67" i="17"/>
  <c r="AY66" i="17"/>
  <c r="AS79" i="17"/>
  <c r="AP86" i="17"/>
  <c r="BB86" i="17"/>
  <c r="BC86" i="17" s="1"/>
  <c r="BF86" i="17" s="1"/>
  <c r="BI86" i="17" s="1"/>
  <c r="BO177" i="17"/>
  <c r="BS177" i="17" s="1"/>
  <c r="CA177" i="17" s="1"/>
  <c r="CG177" i="17" s="1"/>
  <c r="CS177" i="17" s="1"/>
  <c r="DF177" i="17" s="1"/>
  <c r="BK158" i="17"/>
  <c r="BO158" i="17" s="1"/>
  <c r="BS158" i="17" s="1"/>
  <c r="CA158" i="17" s="1"/>
  <c r="CG158" i="17" s="1"/>
  <c r="CS158" i="17" s="1"/>
  <c r="DF158" i="17" s="1"/>
  <c r="AD43" i="17"/>
  <c r="AE43" i="17" s="1"/>
  <c r="AB44" i="17"/>
  <c r="BB44" i="17"/>
  <c r="BC44" i="17" s="1"/>
  <c r="BF44" i="17" s="1"/>
  <c r="BI44" i="17" s="1"/>
  <c r="AM50" i="17"/>
  <c r="AF58" i="17"/>
  <c r="AF55" i="17" s="1"/>
  <c r="BQ58" i="17"/>
  <c r="BQ55" i="17" s="1"/>
  <c r="X64" i="17"/>
  <c r="AM64" i="17"/>
  <c r="BN66" i="17"/>
  <c r="AV67" i="17"/>
  <c r="AR78" i="17"/>
  <c r="AS78" i="17" s="1"/>
  <c r="AQ85" i="17"/>
  <c r="AQ84" i="17" s="1"/>
  <c r="BB85" i="17"/>
  <c r="BC85" i="17" s="1"/>
  <c r="BF85" i="17" s="1"/>
  <c r="BI85" i="17" s="1"/>
  <c r="X88" i="17"/>
  <c r="BJ43" i="17"/>
  <c r="BO43" i="17" s="1"/>
  <c r="BO44" i="17"/>
  <c r="BS44" i="17" s="1"/>
  <c r="CA44" i="17" s="1"/>
  <c r="CG44" i="17" s="1"/>
  <c r="CS44" i="17" s="1"/>
  <c r="DF44" i="17" s="1"/>
  <c r="BJ78" i="17"/>
  <c r="BO78" i="17" s="1"/>
  <c r="BS78" i="17" s="1"/>
  <c r="CA78" i="17" s="1"/>
  <c r="CG78" i="17" s="1"/>
  <c r="CS78" i="17" s="1"/>
  <c r="DF78" i="17" s="1"/>
  <c r="BO79" i="17"/>
  <c r="BS79" i="17" s="1"/>
  <c r="CA79" i="17" s="1"/>
  <c r="CG79" i="17" s="1"/>
  <c r="CS79" i="17" s="1"/>
  <c r="DF79" i="17" s="1"/>
  <c r="O9" i="17"/>
  <c r="O8" i="17" s="1"/>
  <c r="AI48" i="17"/>
  <c r="AI50" i="17"/>
  <c r="BN63" i="17"/>
  <c r="AY81" i="17"/>
  <c r="BJ49" i="17"/>
  <c r="BO50" i="17"/>
  <c r="BS50" i="17" s="1"/>
  <c r="CA50" i="17" s="1"/>
  <c r="CG50" i="17" s="1"/>
  <c r="CS50" i="17" s="1"/>
  <c r="DF50" i="17" s="1"/>
  <c r="BJ63" i="17"/>
  <c r="BO64" i="17"/>
  <c r="BS64" i="17" s="1"/>
  <c r="CA64" i="17" s="1"/>
  <c r="CG64" i="17" s="1"/>
  <c r="CS64" i="17" s="1"/>
  <c r="DF64" i="17" s="1"/>
  <c r="BJ81" i="17"/>
  <c r="BO81" i="17" s="1"/>
  <c r="BO82" i="17"/>
  <c r="BS82" i="17" s="1"/>
  <c r="CA82" i="17" s="1"/>
  <c r="CG82" i="17" s="1"/>
  <c r="CS82" i="17" s="1"/>
  <c r="DF82" i="17" s="1"/>
  <c r="O58" i="17"/>
  <c r="O55" i="17" s="1"/>
  <c r="BN67" i="17"/>
  <c r="BJ66" i="17"/>
  <c r="BO66" i="17" s="1"/>
  <c r="BO67" i="17"/>
  <c r="BS67" i="17" s="1"/>
  <c r="CA67" i="17" s="1"/>
  <c r="CG67" i="17" s="1"/>
  <c r="CS67" i="17" s="1"/>
  <c r="DF67" i="17" s="1"/>
  <c r="BJ85" i="17"/>
  <c r="BO85" i="17" s="1"/>
  <c r="BO86" i="17"/>
  <c r="BS86" i="17" s="1"/>
  <c r="CA86" i="17" s="1"/>
  <c r="CG86" i="17" s="1"/>
  <c r="CS86" i="17" s="1"/>
  <c r="DF86" i="17" s="1"/>
  <c r="AS44" i="17"/>
  <c r="AV50" i="17"/>
  <c r="K58" i="17"/>
  <c r="K55" i="17" s="1"/>
  <c r="BQ77" i="17"/>
  <c r="X79" i="17"/>
  <c r="AP63" i="17"/>
  <c r="BB63" i="17"/>
  <c r="BC63" i="17" s="1"/>
  <c r="BF63" i="17" s="1"/>
  <c r="BI63" i="17" s="1"/>
  <c r="AP64" i="17"/>
  <c r="AV64" i="17"/>
  <c r="BN64" i="17"/>
  <c r="AB50" i="17"/>
  <c r="X67" i="17"/>
  <c r="AY82" i="17"/>
  <c r="AV85" i="17"/>
  <c r="X86" i="17"/>
  <c r="AS64" i="17"/>
  <c r="R66" i="17"/>
  <c r="T66" i="17" s="1"/>
  <c r="X78" i="17"/>
  <c r="AF77" i="17"/>
  <c r="AM79" i="17"/>
  <c r="BB79" i="17"/>
  <c r="BC79" i="17" s="1"/>
  <c r="BF79" i="17" s="1"/>
  <c r="BI79" i="17" s="1"/>
  <c r="BN79" i="17"/>
  <c r="AV81" i="17"/>
  <c r="BB81" i="17"/>
  <c r="BC81" i="17" s="1"/>
  <c r="BF81" i="17" s="1"/>
  <c r="AV86" i="17"/>
  <c r="AO132" i="17"/>
  <c r="AT132" i="17"/>
  <c r="AZ132" i="17"/>
  <c r="M131" i="17"/>
  <c r="AJ132" i="17"/>
  <c r="AD131" i="17"/>
  <c r="AB158" i="17"/>
  <c r="BN158" i="17"/>
  <c r="G132" i="17"/>
  <c r="C131" i="17"/>
  <c r="AS158" i="17"/>
  <c r="AM158" i="17"/>
  <c r="W131" i="17"/>
  <c r="AV158" i="17"/>
  <c r="BB158" i="17"/>
  <c r="BC158" i="17" s="1"/>
  <c r="BF158" i="17" s="1"/>
  <c r="BI158" i="17" s="1"/>
  <c r="AD132" i="17"/>
  <c r="AE139" i="17"/>
  <c r="BJ92" i="17"/>
  <c r="BJ35" i="17"/>
  <c r="AT8" i="17"/>
  <c r="AV8" i="17" s="1"/>
  <c r="BN14" i="17"/>
  <c r="AS9" i="17"/>
  <c r="BL8" i="17"/>
  <c r="BN8" i="17" s="1"/>
  <c r="BN9" i="17"/>
  <c r="AY14" i="17"/>
  <c r="AY15" i="17"/>
  <c r="BN15" i="17"/>
  <c r="AR22" i="17"/>
  <c r="AR20" i="17" s="1"/>
  <c r="BT22" i="17"/>
  <c r="BT20" i="17" s="1"/>
  <c r="BB25" i="17"/>
  <c r="BC25" i="17" s="1"/>
  <c r="BF25" i="17" s="1"/>
  <c r="BI25" i="17" s="1"/>
  <c r="X27" i="17"/>
  <c r="AB27" i="17"/>
  <c r="AF20" i="17"/>
  <c r="AJ20" i="17"/>
  <c r="AP27" i="17"/>
  <c r="AP30" i="17"/>
  <c r="AY30" i="17"/>
  <c r="AU35" i="17"/>
  <c r="K35" i="17"/>
  <c r="P35" i="17"/>
  <c r="AF35" i="17"/>
  <c r="AM36" i="17"/>
  <c r="AS36" i="17"/>
  <c r="BA35" i="17"/>
  <c r="BH35" i="17"/>
  <c r="X38" i="17"/>
  <c r="Z35" i="17"/>
  <c r="AX35" i="17"/>
  <c r="BN39" i="17"/>
  <c r="X44" i="17"/>
  <c r="BF14" i="17"/>
  <c r="BI14" i="17" s="1"/>
  <c r="AP14" i="17"/>
  <c r="AP15" i="17"/>
  <c r="BK22" i="17"/>
  <c r="BK20" i="17" s="1"/>
  <c r="K27" i="17"/>
  <c r="D20" i="17"/>
  <c r="D7" i="17" s="1"/>
  <c r="AE36" i="17"/>
  <c r="AL35" i="17"/>
  <c r="BB38" i="17"/>
  <c r="BC38" i="17" s="1"/>
  <c r="BF38" i="17" s="1"/>
  <c r="BI38" i="17" s="1"/>
  <c r="AI44" i="17"/>
  <c r="BG8" i="17"/>
  <c r="O15" i="17"/>
  <c r="O14" i="17" s="1"/>
  <c r="AQ22" i="17"/>
  <c r="AW22" i="17"/>
  <c r="AW20" i="17" s="1"/>
  <c r="AP23" i="17"/>
  <c r="Y20" i="17"/>
  <c r="E20" i="17"/>
  <c r="P20" i="17"/>
  <c r="X36" i="17"/>
  <c r="BG35" i="17"/>
  <c r="BM35" i="17"/>
  <c r="F35" i="17"/>
  <c r="BK35" i="17"/>
  <c r="X41" i="17"/>
  <c r="AN43" i="17"/>
  <c r="AP43" i="17" s="1"/>
  <c r="AP44" i="17"/>
  <c r="R49" i="17"/>
  <c r="T49" i="17" s="1"/>
  <c r="AV49" i="17"/>
  <c r="R67" i="17"/>
  <c r="T67" i="17" s="1"/>
  <c r="AB67" i="17"/>
  <c r="AY67" i="17"/>
  <c r="BB72" i="17"/>
  <c r="BC72" i="17" s="1"/>
  <c r="BF72" i="17" s="1"/>
  <c r="BI72" i="17" s="1"/>
  <c r="AP78" i="17"/>
  <c r="AY79" i="17"/>
  <c r="V77" i="17"/>
  <c r="AI82" i="17"/>
  <c r="C84" i="17"/>
  <c r="AA84" i="17"/>
  <c r="AE89" i="17"/>
  <c r="AP89" i="17"/>
  <c r="O88" i="17"/>
  <c r="O84" i="17" s="1"/>
  <c r="BT92" i="17"/>
  <c r="BI133" i="17"/>
  <c r="X135" i="17"/>
  <c r="AS137" i="17"/>
  <c r="R139" i="17"/>
  <c r="T139" i="17" s="1"/>
  <c r="AA132" i="17"/>
  <c r="AM44" i="17"/>
  <c r="X50" i="17"/>
  <c r="BB50" i="17"/>
  <c r="BC50" i="17" s="1"/>
  <c r="BF50" i="17" s="1"/>
  <c r="BI50" i="17" s="1"/>
  <c r="BN50" i="17"/>
  <c r="AI56" i="17"/>
  <c r="AS56" i="17"/>
  <c r="AY56" i="17"/>
  <c r="AP59" i="17"/>
  <c r="AA58" i="17"/>
  <c r="AA55" i="17" s="1"/>
  <c r="AL58" i="17"/>
  <c r="AS63" i="17"/>
  <c r="AI66" i="17"/>
  <c r="H74" i="17"/>
  <c r="H72" i="17" s="1"/>
  <c r="AM78" i="17"/>
  <c r="AB79" i="17"/>
  <c r="R80" i="17"/>
  <c r="T80" i="17" s="1"/>
  <c r="AV82" i="17"/>
  <c r="BN82" i="17"/>
  <c r="K84" i="17"/>
  <c r="S84" i="17"/>
  <c r="BG84" i="17"/>
  <c r="Y84" i="17"/>
  <c r="AV94" i="17"/>
  <c r="AL92" i="17"/>
  <c r="AP109" i="17"/>
  <c r="AY122" i="17"/>
  <c r="BB134" i="17"/>
  <c r="BC134" i="17" s="1"/>
  <c r="BF134" i="17" s="1"/>
  <c r="BI134" i="17" s="1"/>
  <c r="K132" i="17"/>
  <c r="AF131" i="17"/>
  <c r="AP139" i="17"/>
  <c r="AY139" i="17"/>
  <c r="AP56" i="17"/>
  <c r="AH58" i="17"/>
  <c r="AX58" i="17"/>
  <c r="BK58" i="17"/>
  <c r="BK55" i="17" s="1"/>
  <c r="AI64" i="17"/>
  <c r="AY64" i="17"/>
  <c r="AV66" i="17"/>
  <c r="AS67" i="17"/>
  <c r="I74" i="17"/>
  <c r="I72" i="17" s="1"/>
  <c r="AP79" i="17"/>
  <c r="BG78" i="17"/>
  <c r="BG81" i="17"/>
  <c r="AB86" i="17"/>
  <c r="AM86" i="17"/>
  <c r="BN86" i="17"/>
  <c r="AU84" i="17"/>
  <c r="BA84" i="17"/>
  <c r="X89" i="17"/>
  <c r="AV89" i="17"/>
  <c r="BB89" i="17"/>
  <c r="BC89" i="17" s="1"/>
  <c r="BF89" i="17" s="1"/>
  <c r="BI89" i="17" s="1"/>
  <c r="AH92" i="17"/>
  <c r="BK92" i="17"/>
  <c r="X116" i="17"/>
  <c r="AB116" i="17"/>
  <c r="AY116" i="17"/>
  <c r="BG118" i="17"/>
  <c r="AS135" i="17"/>
  <c r="BN137" i="17"/>
  <c r="X49" i="17"/>
  <c r="AS50" i="17"/>
  <c r="AS52" i="17"/>
  <c r="AY52" i="17"/>
  <c r="AU55" i="17"/>
  <c r="AS59" i="17"/>
  <c r="F58" i="17"/>
  <c r="F55" i="17" s="1"/>
  <c r="J58" i="17"/>
  <c r="J55" i="17" s="1"/>
  <c r="R63" i="17"/>
  <c r="T63" i="17" s="1"/>
  <c r="AD58" i="17"/>
  <c r="BT58" i="17"/>
  <c r="Q55" i="17"/>
  <c r="AV71" i="17"/>
  <c r="BB71" i="17"/>
  <c r="BC71" i="17" s="1"/>
  <c r="BF71" i="17" s="1"/>
  <c r="BI71" i="17" s="1"/>
  <c r="X81" i="17"/>
  <c r="AM81" i="17"/>
  <c r="AI85" i="17"/>
  <c r="G84" i="17"/>
  <c r="W84" i="17"/>
  <c r="AV88" i="17"/>
  <c r="AO92" i="17"/>
  <c r="AX92" i="17"/>
  <c r="AV116" i="17"/>
  <c r="AS134" i="17"/>
  <c r="BN134" i="17"/>
  <c r="BG132" i="17"/>
  <c r="N163" i="17"/>
  <c r="R163" i="17" s="1"/>
  <c r="T163" i="17" s="1"/>
  <c r="AM177" i="17"/>
  <c r="BB224" i="17"/>
  <c r="BC224" i="17" s="1"/>
  <c r="BF224" i="17" s="1"/>
  <c r="BI224" i="17" s="1"/>
  <c r="AY158" i="17"/>
  <c r="AI177" i="17"/>
  <c r="AP177" i="17"/>
  <c r="AY177" i="17"/>
  <c r="AV212" i="17"/>
  <c r="BQ221" i="17"/>
  <c r="BQ220" i="17" s="1"/>
  <c r="BQ219" i="17" s="1"/>
  <c r="BQ131" i="17" s="1"/>
  <c r="AY227" i="17"/>
  <c r="AV219" i="17"/>
  <c r="AY222" i="17"/>
  <c r="AP8" i="17"/>
  <c r="AB8" i="17"/>
  <c r="AM8" i="17"/>
  <c r="AS8" i="17"/>
  <c r="BB8" i="17"/>
  <c r="BC8" i="17" s="1"/>
  <c r="BF8" i="17" s="1"/>
  <c r="I20" i="17"/>
  <c r="AI8" i="17"/>
  <c r="AY8" i="17"/>
  <c r="AP9" i="17"/>
  <c r="BB9" i="17"/>
  <c r="BC9" i="17" s="1"/>
  <c r="BF9" i="17" s="1"/>
  <c r="BI9" i="17" s="1"/>
  <c r="AD14" i="17"/>
  <c r="AE14" i="17" s="1"/>
  <c r="AT14" i="17"/>
  <c r="AV14" i="17" s="1"/>
  <c r="N15" i="17"/>
  <c r="AN20" i="17"/>
  <c r="AO22" i="17"/>
  <c r="AV23" i="17"/>
  <c r="BN27" i="17"/>
  <c r="AM30" i="17"/>
  <c r="N31" i="17"/>
  <c r="J30" i="17"/>
  <c r="U35" i="17"/>
  <c r="AQ35" i="17"/>
  <c r="AI36" i="17"/>
  <c r="BB36" i="17"/>
  <c r="BC36" i="17" s="1"/>
  <c r="BF36" i="17" s="1"/>
  <c r="BI36" i="17" s="1"/>
  <c r="R36" i="17"/>
  <c r="T36" i="17" s="1"/>
  <c r="AI38" i="17"/>
  <c r="AY38" i="17"/>
  <c r="H42" i="17"/>
  <c r="H41" i="17" s="1"/>
  <c r="H39" i="17"/>
  <c r="AI41" i="17"/>
  <c r="R42" i="17"/>
  <c r="T42" i="17" s="1"/>
  <c r="N41" i="17"/>
  <c r="R41" i="17" s="1"/>
  <c r="T41" i="17" s="1"/>
  <c r="N38" i="17"/>
  <c r="R38" i="17" s="1"/>
  <c r="T38" i="17" s="1"/>
  <c r="N9" i="17"/>
  <c r="AI9" i="17"/>
  <c r="AM9" i="17"/>
  <c r="AY9" i="17"/>
  <c r="U20" i="17"/>
  <c r="R21" i="17"/>
  <c r="T21" i="17" s="1"/>
  <c r="AV25" i="17"/>
  <c r="N27" i="17"/>
  <c r="R27" i="17" s="1"/>
  <c r="T27" i="17" s="1"/>
  <c r="AI30" i="17"/>
  <c r="AP36" i="17"/>
  <c r="AB39" i="17"/>
  <c r="I42" i="17"/>
  <c r="I41" i="17" s="1"/>
  <c r="I39" i="17"/>
  <c r="AY41" i="17"/>
  <c r="O41" i="17"/>
  <c r="O38" i="17"/>
  <c r="O35" i="17" s="1"/>
  <c r="Z20" i="17"/>
  <c r="AB20" i="17" s="1"/>
  <c r="AD20" i="17"/>
  <c r="AS27" i="17"/>
  <c r="AV33" i="17"/>
  <c r="AK38" i="17"/>
  <c r="AM38" i="17" s="1"/>
  <c r="AV38" i="17"/>
  <c r="AT35" i="17"/>
  <c r="X39" i="17"/>
  <c r="AE38" i="17"/>
  <c r="AD35" i="17"/>
  <c r="AE35" i="17" s="1"/>
  <c r="AV44" i="17"/>
  <c r="AT43" i="17"/>
  <c r="AV43" i="17" s="1"/>
  <c r="BN44" i="17"/>
  <c r="BM43" i="17"/>
  <c r="BN43" i="17" s="1"/>
  <c r="W43" i="17"/>
  <c r="AA43" i="17"/>
  <c r="AB43" i="17" s="1"/>
  <c r="AR43" i="17"/>
  <c r="AS43" i="17" s="1"/>
  <c r="AZ43" i="17"/>
  <c r="BB43" i="17" s="1"/>
  <c r="BC43" i="17" s="1"/>
  <c r="BF43" i="17" s="1"/>
  <c r="BI43" i="17" s="1"/>
  <c r="AY44" i="17"/>
  <c r="AZ48" i="17"/>
  <c r="BB48" i="17" s="1"/>
  <c r="BC48" i="17" s="1"/>
  <c r="BF48" i="17" s="1"/>
  <c r="BI48" i="17" s="1"/>
  <c r="BL48" i="17"/>
  <c r="BN48" i="17" s="1"/>
  <c r="AK49" i="17"/>
  <c r="AS49" i="17"/>
  <c r="AP50" i="17"/>
  <c r="AW49" i="17"/>
  <c r="AY50" i="17"/>
  <c r="AP52" i="17"/>
  <c r="BB56" i="17"/>
  <c r="BC56" i="17" s="1"/>
  <c r="BF56" i="17" s="1"/>
  <c r="BI56" i="17" s="1"/>
  <c r="AQ58" i="17"/>
  <c r="R60" i="17"/>
  <c r="T60" i="17" s="1"/>
  <c r="N59" i="17"/>
  <c r="AB63" i="17"/>
  <c r="Z58" i="17"/>
  <c r="AE63" i="17"/>
  <c r="AI63" i="17"/>
  <c r="AM63" i="17"/>
  <c r="AB64" i="17"/>
  <c r="Z66" i="17"/>
  <c r="AB66" i="17" s="1"/>
  <c r="AQ66" i="17"/>
  <c r="AS66" i="17" s="1"/>
  <c r="AM71" i="17"/>
  <c r="X72" i="17"/>
  <c r="AJ84" i="17"/>
  <c r="X48" i="17"/>
  <c r="AS48" i="17"/>
  <c r="X63" i="17"/>
  <c r="V58" i="17"/>
  <c r="X66" i="17"/>
  <c r="AN66" i="17"/>
  <c r="AP67" i="17"/>
  <c r="AI71" i="17"/>
  <c r="AI78" i="17"/>
  <c r="AG77" i="17"/>
  <c r="AA48" i="17"/>
  <c r="AB48" i="17" s="1"/>
  <c r="AI49" i="17"/>
  <c r="AP49" i="17"/>
  <c r="AV63" i="17"/>
  <c r="AT58" i="17"/>
  <c r="AY63" i="17"/>
  <c r="AW71" i="17"/>
  <c r="AY71" i="17" s="1"/>
  <c r="AN48" i="17"/>
  <c r="AP48" i="17" s="1"/>
  <c r="AT48" i="17"/>
  <c r="AV48" i="17" s="1"/>
  <c r="AZ66" i="17"/>
  <c r="BB66" i="17" s="1"/>
  <c r="BC66" i="17" s="1"/>
  <c r="BF66" i="17" s="1"/>
  <c r="BI66" i="17" s="1"/>
  <c r="BB67" i="17"/>
  <c r="BC67" i="17" s="1"/>
  <c r="BF67" i="17" s="1"/>
  <c r="BI67" i="17" s="1"/>
  <c r="N78" i="17"/>
  <c r="R79" i="17"/>
  <c r="T79" i="17" s="1"/>
  <c r="AB81" i="17"/>
  <c r="Z77" i="17"/>
  <c r="AS81" i="17"/>
  <c r="AQ77" i="17"/>
  <c r="AD49" i="17"/>
  <c r="AB72" i="17"/>
  <c r="AA77" i="17"/>
  <c r="AI79" i="17"/>
  <c r="AH81" i="17"/>
  <c r="AI81" i="17" s="1"/>
  <c r="X82" i="17"/>
  <c r="AB82" i="17"/>
  <c r="AS82" i="17"/>
  <c r="BB82" i="17"/>
  <c r="BC82" i="17" s="1"/>
  <c r="BF82" i="17" s="1"/>
  <c r="BI82" i="17" s="1"/>
  <c r="AG84" i="17"/>
  <c r="AR84" i="17"/>
  <c r="V85" i="17"/>
  <c r="Z85" i="17"/>
  <c r="AO85" i="17"/>
  <c r="AW85" i="17"/>
  <c r="AE86" i="17"/>
  <c r="BB88" i="17"/>
  <c r="BC88" i="17" s="1"/>
  <c r="BF88" i="17" s="1"/>
  <c r="BI88" i="17" s="1"/>
  <c r="AB89" i="17"/>
  <c r="AI89" i="17"/>
  <c r="AN92" i="17"/>
  <c r="Q92" i="17"/>
  <c r="AY107" i="17"/>
  <c r="AL118" i="17"/>
  <c r="AM118" i="17" s="1"/>
  <c r="BL118" i="17"/>
  <c r="BN118" i="17" s="1"/>
  <c r="BN122" i="17"/>
  <c r="AZ118" i="17"/>
  <c r="BB118" i="17" s="1"/>
  <c r="BC118" i="17" s="1"/>
  <c r="BF118" i="17" s="1"/>
  <c r="BB122" i="17"/>
  <c r="BC122" i="17" s="1"/>
  <c r="BF122" i="17" s="1"/>
  <c r="BI122" i="17" s="1"/>
  <c r="BE92" i="17"/>
  <c r="AO77" i="17"/>
  <c r="AZ77" i="17"/>
  <c r="Y77" i="17"/>
  <c r="AV78" i="17"/>
  <c r="BA78" i="17"/>
  <c r="BA77" i="17" s="1"/>
  <c r="BL81" i="17"/>
  <c r="AM82" i="17"/>
  <c r="AT84" i="17"/>
  <c r="BN85" i="17"/>
  <c r="AB88" i="17"/>
  <c r="R88" i="17"/>
  <c r="T88" i="17" s="1"/>
  <c r="R89" i="17"/>
  <c r="T89" i="17" s="1"/>
  <c r="X105" i="17"/>
  <c r="U92" i="17"/>
  <c r="AM105" i="17"/>
  <c r="AK92" i="17"/>
  <c r="AV105" i="17"/>
  <c r="AT92" i="17"/>
  <c r="AY118" i="17"/>
  <c r="L131" i="17"/>
  <c r="L132" i="17"/>
  <c r="X133" i="17"/>
  <c r="AB133" i="17"/>
  <c r="Z132" i="17"/>
  <c r="Z131" i="17"/>
  <c r="AK77" i="17"/>
  <c r="BM77" i="17"/>
  <c r="U77" i="17"/>
  <c r="AL77" i="17"/>
  <c r="AW78" i="17"/>
  <c r="U84" i="17"/>
  <c r="AK84" i="17"/>
  <c r="AE85" i="17"/>
  <c r="AC88" i="17"/>
  <c r="AN88" i="17"/>
  <c r="AS88" i="17"/>
  <c r="AI105" i="17"/>
  <c r="AG92" i="17"/>
  <c r="BA92" i="17"/>
  <c r="BB92" i="17" s="1"/>
  <c r="BC92" i="17" s="1"/>
  <c r="BB105" i="17"/>
  <c r="BC105" i="17" s="1"/>
  <c r="BF105" i="17" s="1"/>
  <c r="BI105" i="17" s="1"/>
  <c r="R111" i="17"/>
  <c r="T111" i="17" s="1"/>
  <c r="N105" i="17"/>
  <c r="R116" i="17"/>
  <c r="T116" i="17" s="1"/>
  <c r="AQ118" i="17"/>
  <c r="AS118" i="17" s="1"/>
  <c r="AS122" i="17"/>
  <c r="BN123" i="17"/>
  <c r="AS94" i="17"/>
  <c r="BN94" i="17"/>
  <c r="F92" i="17"/>
  <c r="AY105" i="17"/>
  <c r="AW92" i="17"/>
  <c r="X118" i="17"/>
  <c r="AI122" i="17"/>
  <c r="AH118" i="17"/>
  <c r="AI118" i="17" s="1"/>
  <c r="AV122" i="17"/>
  <c r="BB123" i="17"/>
  <c r="BC123" i="17" s="1"/>
  <c r="BF123" i="17" s="1"/>
  <c r="BI123" i="17" s="1"/>
  <c r="AY123" i="17"/>
  <c r="Q132" i="17"/>
  <c r="Q131" i="17"/>
  <c r="D132" i="17"/>
  <c r="D131" i="17"/>
  <c r="H131" i="17"/>
  <c r="BT132" i="17"/>
  <c r="BH132" i="17"/>
  <c r="AV118" i="17"/>
  <c r="V132" i="17"/>
  <c r="V131" i="17"/>
  <c r="P131" i="17"/>
  <c r="P132" i="17"/>
  <c r="BD132" i="17"/>
  <c r="E131" i="17"/>
  <c r="I131" i="17"/>
  <c r="Y131" i="17"/>
  <c r="BA131" i="17"/>
  <c r="BM132" i="17"/>
  <c r="AW133" i="17"/>
  <c r="X134" i="17"/>
  <c r="AB134" i="17"/>
  <c r="AI135" i="17"/>
  <c r="AV135" i="17"/>
  <c r="AM137" i="17"/>
  <c r="BB137" i="17"/>
  <c r="BC137" i="17" s="1"/>
  <c r="BF137" i="17" s="1"/>
  <c r="BI137" i="17" s="1"/>
  <c r="BB139" i="17"/>
  <c r="BC139" i="17" s="1"/>
  <c r="BF139" i="17" s="1"/>
  <c r="BI139" i="17" s="1"/>
  <c r="BL132" i="17"/>
  <c r="BN139" i="17"/>
  <c r="AI137" i="17"/>
  <c r="AR133" i="17"/>
  <c r="AI134" i="17"/>
  <c r="AG133" i="17"/>
  <c r="AN134" i="17"/>
  <c r="AM135" i="17"/>
  <c r="AK134" i="17"/>
  <c r="AY135" i="17"/>
  <c r="AY137" i="17"/>
  <c r="R218" i="17"/>
  <c r="T218" i="17" s="1"/>
  <c r="N212" i="17"/>
  <c r="R212" i="17" s="1"/>
  <c r="T212" i="17" s="1"/>
  <c r="AC158" i="17"/>
  <c r="AS212" i="17"/>
  <c r="BN212" i="17"/>
  <c r="R165" i="17"/>
  <c r="T165" i="17" s="1"/>
  <c r="X219" i="17"/>
  <c r="AW221" i="17"/>
  <c r="AI224" i="17"/>
  <c r="BN226" i="17"/>
  <c r="AW226" i="17"/>
  <c r="AY226" i="17" s="1"/>
  <c r="AV92" i="17" l="1"/>
  <c r="AV133" i="17"/>
  <c r="AB131" i="17"/>
  <c r="K20" i="17"/>
  <c r="K7" i="17" s="1"/>
  <c r="BE7" i="17"/>
  <c r="X92" i="17"/>
  <c r="AZ20" i="17"/>
  <c r="BB20" i="17" s="1"/>
  <c r="BC20" i="17" s="1"/>
  <c r="AP38" i="17"/>
  <c r="R50" i="17"/>
  <c r="T50" i="17" s="1"/>
  <c r="BD7" i="17"/>
  <c r="G7" i="17"/>
  <c r="AI158" i="17"/>
  <c r="M7" i="17"/>
  <c r="BK132" i="17"/>
  <c r="BB221" i="17"/>
  <c r="BC221" i="17" s="1"/>
  <c r="BN221" i="17"/>
  <c r="AZ220" i="17"/>
  <c r="BS8" i="17"/>
  <c r="CA8" i="17" s="1"/>
  <c r="CG8" i="17" s="1"/>
  <c r="CS8" i="17" s="1"/>
  <c r="DF8" i="17" s="1"/>
  <c r="AG220" i="17"/>
  <c r="U131" i="17"/>
  <c r="X131" i="17" s="1"/>
  <c r="R44" i="17"/>
  <c r="T44" i="17" s="1"/>
  <c r="J20" i="17"/>
  <c r="I7" i="17"/>
  <c r="BN35" i="17"/>
  <c r="AB35" i="17"/>
  <c r="BN22" i="17"/>
  <c r="R86" i="17"/>
  <c r="T86" i="17" s="1"/>
  <c r="X158" i="17"/>
  <c r="Y7" i="17"/>
  <c r="BS43" i="17"/>
  <c r="CA43" i="17" s="1"/>
  <c r="CG43" i="17" s="1"/>
  <c r="CS43" i="17" s="1"/>
  <c r="DF43" i="17" s="1"/>
  <c r="M54" i="17"/>
  <c r="BT7" i="17"/>
  <c r="AH7" i="17"/>
  <c r="BR92" i="17"/>
  <c r="DG92" i="17" s="1"/>
  <c r="AI43" i="17"/>
  <c r="BK7" i="17"/>
  <c r="AE134" i="17"/>
  <c r="W7" i="17"/>
  <c r="AV22" i="17"/>
  <c r="X35" i="17"/>
  <c r="AP58" i="17"/>
  <c r="F7" i="17"/>
  <c r="AL7" i="17"/>
  <c r="AF7" i="17"/>
  <c r="AJ7" i="17"/>
  <c r="BS85" i="17"/>
  <c r="CA85" i="17" s="1"/>
  <c r="CG85" i="17" s="1"/>
  <c r="CS85" i="17" s="1"/>
  <c r="DF85" i="17" s="1"/>
  <c r="L7" i="17"/>
  <c r="E7" i="17"/>
  <c r="BS14" i="17"/>
  <c r="CA14" i="17" s="1"/>
  <c r="CG14" i="17" s="1"/>
  <c r="CS14" i="17" s="1"/>
  <c r="DF14" i="17" s="1"/>
  <c r="AV20" i="17"/>
  <c r="BL84" i="17"/>
  <c r="BN84" i="17" s="1"/>
  <c r="H7" i="17"/>
  <c r="AM20" i="17"/>
  <c r="R52" i="17"/>
  <c r="T52" i="17" s="1"/>
  <c r="BA7" i="17"/>
  <c r="BS88" i="17"/>
  <c r="CA88" i="17" s="1"/>
  <c r="CG88" i="17" s="1"/>
  <c r="CS88" i="17" s="1"/>
  <c r="DF88" i="17" s="1"/>
  <c r="BB58" i="17"/>
  <c r="BC58" i="17" s="1"/>
  <c r="BF58" i="17" s="1"/>
  <c r="BI58" i="17" s="1"/>
  <c r="BP84" i="17"/>
  <c r="BR84" i="17" s="1"/>
  <c r="DG84" i="17" s="1"/>
  <c r="BN20" i="17"/>
  <c r="AU7" i="17"/>
  <c r="BM219" i="17"/>
  <c r="BM131" i="17" s="1"/>
  <c r="BN220" i="17"/>
  <c r="BP133" i="17"/>
  <c r="BR134" i="17"/>
  <c r="DG134" i="17" s="1"/>
  <c r="AG7" i="17"/>
  <c r="AI7" i="17" s="1"/>
  <c r="BP77" i="17"/>
  <c r="BR77" i="17" s="1"/>
  <c r="DG77" i="17" s="1"/>
  <c r="AY35" i="17"/>
  <c r="E54" i="17"/>
  <c r="E6" i="17" s="1"/>
  <c r="BP220" i="17"/>
  <c r="BR221" i="17"/>
  <c r="DG221" i="17" s="1"/>
  <c r="BN58" i="17"/>
  <c r="BP20" i="17"/>
  <c r="BR22" i="17"/>
  <c r="DG22" i="17" s="1"/>
  <c r="BP55" i="17"/>
  <c r="BR55" i="17" s="1"/>
  <c r="DG55" i="17" s="1"/>
  <c r="BR58" i="17"/>
  <c r="DG58" i="17" s="1"/>
  <c r="BP48" i="17"/>
  <c r="BR48" i="17" s="1"/>
  <c r="DG48" i="17" s="1"/>
  <c r="BR49" i="17"/>
  <c r="DG49" i="17" s="1"/>
  <c r="AS35" i="17"/>
  <c r="BS66" i="17"/>
  <c r="CA66" i="17" s="1"/>
  <c r="CG66" i="17" s="1"/>
  <c r="CS66" i="17" s="1"/>
  <c r="DF66" i="17" s="1"/>
  <c r="BS81" i="17"/>
  <c r="CA81" i="17" s="1"/>
  <c r="CG81" i="17" s="1"/>
  <c r="CS81" i="17" s="1"/>
  <c r="DF81" i="17" s="1"/>
  <c r="BR35" i="17"/>
  <c r="DG35" i="17" s="1"/>
  <c r="AS92" i="17"/>
  <c r="I54" i="17"/>
  <c r="I6" i="17" s="1"/>
  <c r="BF20" i="17"/>
  <c r="BI20" i="17" s="1"/>
  <c r="BB84" i="17"/>
  <c r="BC84" i="17" s="1"/>
  <c r="BF84" i="17" s="1"/>
  <c r="AM84" i="17"/>
  <c r="AY20" i="17"/>
  <c r="J7" i="17"/>
  <c r="AY22" i="17"/>
  <c r="BL55" i="17"/>
  <c r="AY92" i="17"/>
  <c r="BI22" i="17"/>
  <c r="P54" i="17"/>
  <c r="BH7" i="17"/>
  <c r="R84" i="17"/>
  <c r="T84" i="17" s="1"/>
  <c r="AI92" i="17"/>
  <c r="AM92" i="17"/>
  <c r="AI35" i="17"/>
  <c r="AV35" i="17"/>
  <c r="BG7" i="17"/>
  <c r="O158" i="17"/>
  <c r="O132" i="17" s="1"/>
  <c r="AV77" i="17"/>
  <c r="BD54" i="17"/>
  <c r="BD6" i="17" s="1"/>
  <c r="BD5" i="17" s="1"/>
  <c r="AI84" i="17"/>
  <c r="H54" i="17"/>
  <c r="N158" i="17"/>
  <c r="R158" i="17" s="1"/>
  <c r="T158" i="17" s="1"/>
  <c r="J54" i="17"/>
  <c r="BJ84" i="17"/>
  <c r="BO84" i="17" s="1"/>
  <c r="AK220" i="17"/>
  <c r="BB132" i="17"/>
  <c r="BC132" i="17" s="1"/>
  <c r="AV84" i="17"/>
  <c r="Q54" i="17"/>
  <c r="Q6" i="17" s="1"/>
  <c r="BQ54" i="17"/>
  <c r="BQ6" i="17" s="1"/>
  <c r="L54" i="17"/>
  <c r="L6" i="17" s="1"/>
  <c r="Y54" i="17"/>
  <c r="AD77" i="17"/>
  <c r="AE77" i="17" s="1"/>
  <c r="AA54" i="17"/>
  <c r="BA55" i="17"/>
  <c r="BA54" i="17" s="1"/>
  <c r="BA6" i="17" s="1"/>
  <c r="AS85" i="17"/>
  <c r="R135" i="17"/>
  <c r="T135" i="17" s="1"/>
  <c r="BJ118" i="17"/>
  <c r="BO118" i="17" s="1"/>
  <c r="BS118" i="17" s="1"/>
  <c r="CA118" i="17" s="1"/>
  <c r="CG118" i="17" s="1"/>
  <c r="CS118" i="17" s="1"/>
  <c r="DF118" i="17" s="1"/>
  <c r="AD55" i="17"/>
  <c r="AE55" i="17" s="1"/>
  <c r="S54" i="17"/>
  <c r="S6" i="17" s="1"/>
  <c r="BH54" i="17"/>
  <c r="F54" i="17"/>
  <c r="F6" i="17" s="1"/>
  <c r="D6" i="17"/>
  <c r="AF54" i="17"/>
  <c r="BK54" i="17"/>
  <c r="O7" i="17"/>
  <c r="X77" i="17"/>
  <c r="BJ77" i="17"/>
  <c r="BO77" i="17" s="1"/>
  <c r="BM54" i="17"/>
  <c r="AP77" i="17"/>
  <c r="AS84" i="17"/>
  <c r="AR77" i="17"/>
  <c r="AR54" i="17" s="1"/>
  <c r="R72" i="17"/>
  <c r="T72" i="17" s="1"/>
  <c r="AM58" i="17"/>
  <c r="BN55" i="17"/>
  <c r="BF221" i="17"/>
  <c r="BI221" i="17" s="1"/>
  <c r="AI221" i="17"/>
  <c r="AH131" i="17"/>
  <c r="BB35" i="17"/>
  <c r="BC35" i="17" s="1"/>
  <c r="BF35" i="17" s="1"/>
  <c r="BI35" i="17" s="1"/>
  <c r="BI8" i="17"/>
  <c r="AV132" i="17"/>
  <c r="P7" i="17"/>
  <c r="BO92" i="17"/>
  <c r="BS92" i="17" s="1"/>
  <c r="CA92" i="17" s="1"/>
  <c r="CG92" i="17" s="1"/>
  <c r="CS92" i="17" s="1"/>
  <c r="DF92" i="17" s="1"/>
  <c r="BJ133" i="17"/>
  <c r="BO134" i="17"/>
  <c r="BS134" i="17" s="1"/>
  <c r="CA134" i="17" s="1"/>
  <c r="CG134" i="17" s="1"/>
  <c r="CS134" i="17" s="1"/>
  <c r="DF134" i="17" s="1"/>
  <c r="AK35" i="17"/>
  <c r="AM35" i="17" s="1"/>
  <c r="BO20" i="17"/>
  <c r="BJ220" i="17"/>
  <c r="BO221" i="17"/>
  <c r="BS221" i="17" s="1"/>
  <c r="CA221" i="17" s="1"/>
  <c r="CG221" i="17" s="1"/>
  <c r="CS221" i="17" s="1"/>
  <c r="DF221" i="17" s="1"/>
  <c r="BO22" i="17"/>
  <c r="BS22" i="17" s="1"/>
  <c r="CA22" i="17" s="1"/>
  <c r="CG22" i="17" s="1"/>
  <c r="CS22" i="17" s="1"/>
  <c r="DF22" i="17" s="1"/>
  <c r="BI118" i="17"/>
  <c r="BI84" i="17"/>
  <c r="C54" i="17"/>
  <c r="C6" i="17" s="1"/>
  <c r="BO35" i="17"/>
  <c r="BS35" i="17" s="1"/>
  <c r="CA35" i="17" s="1"/>
  <c r="CG35" i="17" s="1"/>
  <c r="CS35" i="17" s="1"/>
  <c r="DF35" i="17" s="1"/>
  <c r="BK131" i="17"/>
  <c r="BJ48" i="17"/>
  <c r="BO49" i="17"/>
  <c r="BS49" i="17" s="1"/>
  <c r="CA49" i="17" s="1"/>
  <c r="CG49" i="17" s="1"/>
  <c r="CS49" i="17" s="1"/>
  <c r="DF49" i="17" s="1"/>
  <c r="BJ58" i="17"/>
  <c r="BO63" i="17"/>
  <c r="BS63" i="17" s="1"/>
  <c r="CA63" i="17" s="1"/>
  <c r="CG63" i="17" s="1"/>
  <c r="CS63" i="17" s="1"/>
  <c r="DF63" i="17" s="1"/>
  <c r="BT55" i="17"/>
  <c r="BT54" i="17" s="1"/>
  <c r="K54" i="17"/>
  <c r="M6" i="17"/>
  <c r="BF132" i="17"/>
  <c r="BI132" i="17" s="1"/>
  <c r="X132" i="17"/>
  <c r="AB132" i="17"/>
  <c r="BN132" i="17"/>
  <c r="BF92" i="17"/>
  <c r="BI92" i="17" s="1"/>
  <c r="AP92" i="17"/>
  <c r="AB77" i="17"/>
  <c r="AL55" i="17"/>
  <c r="AL54" i="17" s="1"/>
  <c r="AL6" i="17" s="1"/>
  <c r="AS22" i="17"/>
  <c r="AQ20" i="17"/>
  <c r="AS20" i="17" s="1"/>
  <c r="AE58" i="17"/>
  <c r="AX7" i="17"/>
  <c r="AM77" i="17"/>
  <c r="W54" i="17"/>
  <c r="O54" i="17"/>
  <c r="X43" i="17"/>
  <c r="BG219" i="17"/>
  <c r="BG77" i="17"/>
  <c r="AX55" i="17"/>
  <c r="AX54" i="17" s="1"/>
  <c r="AY58" i="17"/>
  <c r="G54" i="17"/>
  <c r="G6" i="17" s="1"/>
  <c r="AU54" i="17"/>
  <c r="AH55" i="17"/>
  <c r="AI55" i="17" s="1"/>
  <c r="AI58" i="17"/>
  <c r="BI81" i="17"/>
  <c r="BL131" i="17"/>
  <c r="AJ118" i="17"/>
  <c r="AJ54" i="17" s="1"/>
  <c r="BN81" i="17"/>
  <c r="BL77" i="17"/>
  <c r="BN77" i="17" s="1"/>
  <c r="BB77" i="17"/>
  <c r="BC77" i="17" s="1"/>
  <c r="BF77" i="17" s="1"/>
  <c r="Z84" i="17"/>
  <c r="AB84" i="17" s="1"/>
  <c r="AB85" i="17"/>
  <c r="R78" i="17"/>
  <c r="T78" i="17" s="1"/>
  <c r="N77" i="17"/>
  <c r="R77" i="17" s="1"/>
  <c r="T77" i="17" s="1"/>
  <c r="BE54" i="17"/>
  <c r="BE6" i="17" s="1"/>
  <c r="AH77" i="17"/>
  <c r="AI77" i="17" s="1"/>
  <c r="U54" i="17"/>
  <c r="BM7" i="17"/>
  <c r="BL7" i="17"/>
  <c r="AY221" i="17"/>
  <c r="AW220" i="17"/>
  <c r="AP134" i="17"/>
  <c r="AN133" i="17"/>
  <c r="AR131" i="17"/>
  <c r="AS131" i="17" s="1"/>
  <c r="AR132" i="17"/>
  <c r="AS132" i="17" s="1"/>
  <c r="AS133" i="17"/>
  <c r="N133" i="17"/>
  <c r="R134" i="17"/>
  <c r="T134" i="17" s="1"/>
  <c r="AY133" i="17"/>
  <c r="AW132" i="17"/>
  <c r="AY132" i="17" s="1"/>
  <c r="AP88" i="17"/>
  <c r="AN84" i="17"/>
  <c r="X85" i="17"/>
  <c r="V84" i="17"/>
  <c r="X84" i="17" s="1"/>
  <c r="BB78" i="17"/>
  <c r="BC78" i="17" s="1"/>
  <c r="BF78" i="17" s="1"/>
  <c r="BI78" i="17" s="1"/>
  <c r="AZ55" i="17"/>
  <c r="V55" i="17"/>
  <c r="X58" i="17"/>
  <c r="Z55" i="17"/>
  <c r="AB58" i="17"/>
  <c r="AS58" i="17"/>
  <c r="AQ55" i="17"/>
  <c r="AK48" i="17"/>
  <c r="AM48" i="17" s="1"/>
  <c r="AM49" i="17"/>
  <c r="Z7" i="17"/>
  <c r="AN7" i="17"/>
  <c r="BB220" i="17"/>
  <c r="BC220" i="17" s="1"/>
  <c r="BF220" i="17" s="1"/>
  <c r="BI220" i="17" s="1"/>
  <c r="AZ219" i="17"/>
  <c r="AE158" i="17"/>
  <c r="AC132" i="17"/>
  <c r="AE132" i="17" s="1"/>
  <c r="AI133" i="17"/>
  <c r="AG132" i="17"/>
  <c r="AI132" i="17" s="1"/>
  <c r="AC131" i="17"/>
  <c r="R105" i="17"/>
  <c r="T105" i="17" s="1"/>
  <c r="N92" i="17"/>
  <c r="R92" i="17" s="1"/>
  <c r="T92" i="17" s="1"/>
  <c r="AC84" i="17"/>
  <c r="AE84" i="17" s="1"/>
  <c r="AE88" i="17"/>
  <c r="AY78" i="17"/>
  <c r="AW77" i="17"/>
  <c r="AY77" i="17" s="1"/>
  <c r="AY85" i="17"/>
  <c r="AW84" i="17"/>
  <c r="AY84" i="17" s="1"/>
  <c r="AE49" i="17"/>
  <c r="AD48" i="17"/>
  <c r="AE48" i="17" s="1"/>
  <c r="AT55" i="17"/>
  <c r="AV58" i="17"/>
  <c r="AP66" i="17"/>
  <c r="AN55" i="17"/>
  <c r="AW48" i="17"/>
  <c r="AY48" i="17" s="1"/>
  <c r="AY49" i="17"/>
  <c r="N35" i="17"/>
  <c r="R35" i="17" s="1"/>
  <c r="T35" i="17" s="1"/>
  <c r="N30" i="17"/>
  <c r="R30" i="17" s="1"/>
  <c r="T30" i="17" s="1"/>
  <c r="R31" i="17"/>
  <c r="T31" i="17" s="1"/>
  <c r="R15" i="17"/>
  <c r="T15" i="17" s="1"/>
  <c r="N14" i="17"/>
  <c r="R14" i="17" s="1"/>
  <c r="T14" i="17" s="1"/>
  <c r="AZ7" i="17"/>
  <c r="AG219" i="17"/>
  <c r="AI219" i="17" s="1"/>
  <c r="AI220" i="17"/>
  <c r="AM134" i="17"/>
  <c r="AK133" i="17"/>
  <c r="AO84" i="17"/>
  <c r="AO54" i="17" s="1"/>
  <c r="AP85" i="17"/>
  <c r="AK54" i="17"/>
  <c r="AG54" i="17"/>
  <c r="R59" i="17"/>
  <c r="T59" i="17" s="1"/>
  <c r="N58" i="17"/>
  <c r="U7" i="17"/>
  <c r="X20" i="17"/>
  <c r="R9" i="17"/>
  <c r="T9" i="17" s="1"/>
  <c r="N8" i="17"/>
  <c r="AP22" i="17"/>
  <c r="AO20" i="17"/>
  <c r="AO7" i="17" s="1"/>
  <c r="AT7" i="17"/>
  <c r="AR7" i="17"/>
  <c r="AA7" i="17"/>
  <c r="BT6" i="17" l="1"/>
  <c r="P6" i="17"/>
  <c r="AJ6" i="17"/>
  <c r="Y6" i="17"/>
  <c r="BN131" i="17"/>
  <c r="BS84" i="17"/>
  <c r="CA84" i="17" s="1"/>
  <c r="CG84" i="17" s="1"/>
  <c r="CS84" i="17" s="1"/>
  <c r="DF84" i="17" s="1"/>
  <c r="W6" i="17"/>
  <c r="BP54" i="17"/>
  <c r="BR54" i="17" s="1"/>
  <c r="DG54" i="17" s="1"/>
  <c r="BK6" i="17"/>
  <c r="BK5" i="17" s="1"/>
  <c r="J6" i="17"/>
  <c r="J5" i="17" s="1"/>
  <c r="BH6" i="17"/>
  <c r="BH5" i="17" s="1"/>
  <c r="AF6" i="17"/>
  <c r="H6" i="17"/>
  <c r="H5" i="17" s="1"/>
  <c r="BN219" i="17"/>
  <c r="AU6" i="17"/>
  <c r="AU5" i="17" s="1"/>
  <c r="BP7" i="17"/>
  <c r="BR7" i="17" s="1"/>
  <c r="DG7" i="17" s="1"/>
  <c r="BR20" i="17"/>
  <c r="DG20" i="17" s="1"/>
  <c r="BS20" i="17"/>
  <c r="CA20" i="17" s="1"/>
  <c r="CG20" i="17" s="1"/>
  <c r="CS20" i="17" s="1"/>
  <c r="DF20" i="17" s="1"/>
  <c r="BS77" i="17"/>
  <c r="CA77" i="17" s="1"/>
  <c r="CG77" i="17" s="1"/>
  <c r="CS77" i="17" s="1"/>
  <c r="DF77" i="17" s="1"/>
  <c r="BR133" i="17"/>
  <c r="DG133" i="17" s="1"/>
  <c r="BP132" i="17"/>
  <c r="BR132" i="17" s="1"/>
  <c r="DG132" i="17" s="1"/>
  <c r="BP219" i="17"/>
  <c r="BR219" i="17" s="1"/>
  <c r="DG219" i="17" s="1"/>
  <c r="BR220" i="17"/>
  <c r="DG220" i="17" s="1"/>
  <c r="I5" i="17"/>
  <c r="O131" i="17"/>
  <c r="V54" i="17"/>
  <c r="V6" i="17" s="1"/>
  <c r="K6" i="17"/>
  <c r="E5" i="17"/>
  <c r="E3" i="17" s="1"/>
  <c r="AD54" i="17"/>
  <c r="AE54" i="17" s="1"/>
  <c r="D5" i="17"/>
  <c r="D3" i="17" s="1"/>
  <c r="S5" i="17"/>
  <c r="AA6" i="17"/>
  <c r="AS77" i="17"/>
  <c r="AK219" i="17"/>
  <c r="AM219" i="17" s="1"/>
  <c r="AM220" i="17"/>
  <c r="L5" i="17"/>
  <c r="AY55" i="17"/>
  <c r="BL54" i="17"/>
  <c r="BN54" i="17" s="1"/>
  <c r="BM6" i="17"/>
  <c r="F5" i="17"/>
  <c r="F3" i="17" s="1"/>
  <c r="G5" i="17"/>
  <c r="G3" i="17" s="1"/>
  <c r="AR6" i="17"/>
  <c r="O6" i="17"/>
  <c r="P5" i="17"/>
  <c r="BI77" i="17"/>
  <c r="AH54" i="17"/>
  <c r="AH6" i="17" s="1"/>
  <c r="AQ7" i="17"/>
  <c r="AS7" i="17" s="1"/>
  <c r="BJ219" i="17"/>
  <c r="BO220" i="17"/>
  <c r="BS220" i="17" s="1"/>
  <c r="CA220" i="17" s="1"/>
  <c r="CG220" i="17" s="1"/>
  <c r="CS220" i="17" s="1"/>
  <c r="DF220" i="17" s="1"/>
  <c r="BO133" i="17"/>
  <c r="BS133" i="17" s="1"/>
  <c r="CA133" i="17" s="1"/>
  <c r="CG133" i="17" s="1"/>
  <c r="CS133" i="17" s="1"/>
  <c r="DF133" i="17" s="1"/>
  <c r="BJ132" i="17"/>
  <c r="BO132" i="17" s="1"/>
  <c r="BS132" i="17" s="1"/>
  <c r="CA132" i="17" s="1"/>
  <c r="CG132" i="17" s="1"/>
  <c r="CS132" i="17" s="1"/>
  <c r="DF132" i="17" s="1"/>
  <c r="AX6" i="17"/>
  <c r="BO48" i="17"/>
  <c r="BS48" i="17" s="1"/>
  <c r="CA48" i="17" s="1"/>
  <c r="CG48" i="17" s="1"/>
  <c r="CS48" i="17" s="1"/>
  <c r="DF48" i="17" s="1"/>
  <c r="BJ7" i="17"/>
  <c r="BJ55" i="17"/>
  <c r="BO58" i="17"/>
  <c r="BS58" i="17" s="1"/>
  <c r="CA58" i="17" s="1"/>
  <c r="CG58" i="17" s="1"/>
  <c r="CS58" i="17" s="1"/>
  <c r="DF58" i="17" s="1"/>
  <c r="BT5" i="17"/>
  <c r="BZ5" i="17" s="1"/>
  <c r="M5" i="17"/>
  <c r="W5" i="17"/>
  <c r="AM55" i="17"/>
  <c r="AP84" i="17"/>
  <c r="N20" i="17"/>
  <c r="R20" i="17" s="1"/>
  <c r="T20" i="17" s="1"/>
  <c r="BG54" i="17"/>
  <c r="C5" i="17"/>
  <c r="C3" i="17" s="1"/>
  <c r="AM54" i="17"/>
  <c r="BQ5" i="17"/>
  <c r="AG131" i="17"/>
  <c r="AI131" i="17" s="1"/>
  <c r="AP20" i="17"/>
  <c r="BG131" i="17"/>
  <c r="AO6" i="17"/>
  <c r="R58" i="17"/>
  <c r="T58" i="17" s="1"/>
  <c r="N55" i="17"/>
  <c r="BB219" i="17"/>
  <c r="BC219" i="17" s="1"/>
  <c r="BF219" i="17" s="1"/>
  <c r="BI219" i="17" s="1"/>
  <c r="AZ131" i="17"/>
  <c r="BB131" i="17" s="1"/>
  <c r="BC131" i="17" s="1"/>
  <c r="BF131" i="17" s="1"/>
  <c r="AK7" i="17"/>
  <c r="Q5" i="17"/>
  <c r="X55" i="17"/>
  <c r="AD7" i="17"/>
  <c r="X7" i="17"/>
  <c r="U6" i="17"/>
  <c r="AM133" i="17"/>
  <c r="AK132" i="17"/>
  <c r="AM132" i="17" s="1"/>
  <c r="AK131" i="17"/>
  <c r="AM131" i="17" s="1"/>
  <c r="AW7" i="17"/>
  <c r="Z54" i="17"/>
  <c r="AB54" i="17" s="1"/>
  <c r="AB55" i="17"/>
  <c r="AY220" i="17"/>
  <c r="AW219" i="17"/>
  <c r="R8" i="17"/>
  <c r="T8" i="17" s="1"/>
  <c r="N7" i="17"/>
  <c r="BB7" i="17"/>
  <c r="BC7" i="17" s="1"/>
  <c r="BF7" i="17" s="1"/>
  <c r="BI7" i="17" s="1"/>
  <c r="AT54" i="17"/>
  <c r="AV54" i="17" s="1"/>
  <c r="AV55" i="17"/>
  <c r="AE131" i="17"/>
  <c r="AP7" i="17"/>
  <c r="AS55" i="17"/>
  <c r="AQ54" i="17"/>
  <c r="AS54" i="17" s="1"/>
  <c r="AJ5" i="17"/>
  <c r="AV7" i="17"/>
  <c r="BE5" i="17"/>
  <c r="AL5" i="17"/>
  <c r="AP55" i="17"/>
  <c r="AN54" i="17"/>
  <c r="AP54" i="17" s="1"/>
  <c r="AB7" i="17"/>
  <c r="AG6" i="17"/>
  <c r="AW54" i="17"/>
  <c r="AY54" i="17" s="1"/>
  <c r="BB55" i="17"/>
  <c r="BC55" i="17" s="1"/>
  <c r="BF55" i="17" s="1"/>
  <c r="BI55" i="17" s="1"/>
  <c r="AZ54" i="17"/>
  <c r="BB54" i="17" s="1"/>
  <c r="BC54" i="17" s="1"/>
  <c r="BF54" i="17" s="1"/>
  <c r="N132" i="17"/>
  <c r="R132" i="17" s="1"/>
  <c r="T132" i="17" s="1"/>
  <c r="R133" i="17"/>
  <c r="T133" i="17" s="1"/>
  <c r="N131" i="17"/>
  <c r="R131" i="17" s="1"/>
  <c r="T131" i="17" s="1"/>
  <c r="AN131" i="17"/>
  <c r="AP131" i="17" s="1"/>
  <c r="AN132" i="17"/>
  <c r="AP132" i="17" s="1"/>
  <c r="AP133" i="17"/>
  <c r="BN7" i="17"/>
  <c r="BA5" i="17"/>
  <c r="Y5" i="17" l="1"/>
  <c r="K5" i="17"/>
  <c r="AF5" i="17"/>
  <c r="BP131" i="17"/>
  <c r="BR131" i="17" s="1"/>
  <c r="DG131" i="17" s="1"/>
  <c r="V5" i="17"/>
  <c r="BP6" i="17"/>
  <c r="X54" i="17"/>
  <c r="AA5" i="17"/>
  <c r="AH5" i="17"/>
  <c r="BL6" i="17"/>
  <c r="BN6" i="17" s="1"/>
  <c r="BI131" i="17"/>
  <c r="BM5" i="17"/>
  <c r="AR5" i="17"/>
  <c r="AX5" i="17"/>
  <c r="O5" i="17"/>
  <c r="AI54" i="17"/>
  <c r="BO219" i="17"/>
  <c r="BS219" i="17" s="1"/>
  <c r="CA219" i="17" s="1"/>
  <c r="CG219" i="17" s="1"/>
  <c r="CS219" i="17" s="1"/>
  <c r="DF219" i="17" s="1"/>
  <c r="BJ131" i="17"/>
  <c r="BO131" i="17" s="1"/>
  <c r="BO55" i="17"/>
  <c r="BS55" i="17" s="1"/>
  <c r="CA55" i="17" s="1"/>
  <c r="CG55" i="17" s="1"/>
  <c r="CS55" i="17" s="1"/>
  <c r="DF55" i="17" s="1"/>
  <c r="BJ54" i="17"/>
  <c r="BO54" i="17" s="1"/>
  <c r="BS54" i="17" s="1"/>
  <c r="CA54" i="17" s="1"/>
  <c r="CG54" i="17" s="1"/>
  <c r="CS54" i="17" s="1"/>
  <c r="DF54" i="17" s="1"/>
  <c r="BO7" i="17"/>
  <c r="BS7" i="17" s="1"/>
  <c r="CA7" i="17" s="1"/>
  <c r="CG7" i="17" s="1"/>
  <c r="CS7" i="17" s="1"/>
  <c r="DF7" i="17" s="1"/>
  <c r="BG6" i="17"/>
  <c r="BI54" i="17"/>
  <c r="Z6" i="17"/>
  <c r="AT6" i="17"/>
  <c r="AV6" i="17" s="1"/>
  <c r="AQ6" i="17"/>
  <c r="AQ5" i="17" s="1"/>
  <c r="AZ6" i="17"/>
  <c r="AY7" i="17"/>
  <c r="AW6" i="17"/>
  <c r="AD6" i="17"/>
  <c r="AE7" i="17"/>
  <c r="R7" i="17"/>
  <c r="T7" i="17" s="1"/>
  <c r="R55" i="17"/>
  <c r="T55" i="17" s="1"/>
  <c r="N54" i="17"/>
  <c r="R54" i="17" s="1"/>
  <c r="T54" i="17" s="1"/>
  <c r="AI6" i="17"/>
  <c r="AG5" i="17"/>
  <c r="AI5" i="17" s="1"/>
  <c r="AN6" i="17"/>
  <c r="AY219" i="17"/>
  <c r="AW131" i="17"/>
  <c r="AY131" i="17" s="1"/>
  <c r="X6" i="17"/>
  <c r="U5" i="17"/>
  <c r="AM7" i="17"/>
  <c r="AK6" i="17"/>
  <c r="AC5" i="17"/>
  <c r="AO5" i="17"/>
  <c r="X5" i="17" l="1"/>
  <c r="BS131" i="17"/>
  <c r="CA131" i="17" s="1"/>
  <c r="CG131" i="17" s="1"/>
  <c r="CS131" i="17" s="1"/>
  <c r="DF131" i="17" s="1"/>
  <c r="BR6" i="17"/>
  <c r="DG6" i="17" s="1"/>
  <c r="BP5" i="17"/>
  <c r="BR5" i="17" s="1"/>
  <c r="DG5" i="17" s="1"/>
  <c r="BL5" i="17"/>
  <c r="BN5" i="17" s="1"/>
  <c r="AS5" i="17"/>
  <c r="Z5" i="17"/>
  <c r="AB5" i="17" s="1"/>
  <c r="AT5" i="17"/>
  <c r="AV5" i="17" s="1"/>
  <c r="BJ6" i="17"/>
  <c r="AB6" i="17"/>
  <c r="BG5" i="17"/>
  <c r="AS6" i="17"/>
  <c r="AZ5" i="17"/>
  <c r="BB5" i="17" s="1"/>
  <c r="BC5" i="17" s="1"/>
  <c r="BF5" i="17" s="1"/>
  <c r="BB6" i="17"/>
  <c r="BC6" i="17" s="1"/>
  <c r="BF6" i="17" s="1"/>
  <c r="BI6" i="17" s="1"/>
  <c r="AN5" i="17"/>
  <c r="AP5" i="17" s="1"/>
  <c r="AP6" i="17"/>
  <c r="AE6" i="17"/>
  <c r="AK5" i="17"/>
  <c r="AM5" i="17" s="1"/>
  <c r="AM6" i="17"/>
  <c r="N6" i="17"/>
  <c r="AY6" i="17"/>
  <c r="AW5" i="17"/>
  <c r="AY5" i="17" s="1"/>
  <c r="BO6" i="17" l="1"/>
  <c r="BS6" i="17" s="1"/>
  <c r="CA6" i="17" s="1"/>
  <c r="BJ5" i="17"/>
  <c r="BO5" i="17" s="1"/>
  <c r="BS5" i="17" s="1"/>
  <c r="CA5" i="17" s="1"/>
  <c r="CG5" i="17" s="1"/>
  <c r="BI5" i="17"/>
  <c r="AD5" i="17"/>
  <c r="AE5" i="17" s="1"/>
  <c r="R6" i="17"/>
  <c r="T6" i="17" s="1"/>
  <c r="N5" i="17"/>
  <c r="R5" i="17" s="1"/>
  <c r="T5" i="17" s="1"/>
  <c r="CS5" i="17" l="1"/>
  <c r="CG6" i="17"/>
  <c r="CS6" i="17" s="1"/>
  <c r="DF6" i="17" s="1"/>
  <c r="DF5" i="17" l="1"/>
</calcChain>
</file>

<file path=xl/sharedStrings.xml><?xml version="1.0" encoding="utf-8"?>
<sst xmlns="http://schemas.openxmlformats.org/spreadsheetml/2006/main" count="516" uniqueCount="485">
  <si>
    <t>Наименование показателя</t>
  </si>
  <si>
    <t>2021</t>
  </si>
  <si>
    <t>на ПС</t>
  </si>
  <si>
    <t>Код бюджетной классификации Российской Федерации</t>
  </si>
  <si>
    <t>НА РС</t>
  </si>
  <si>
    <t>2016 год первонач.</t>
  </si>
  <si>
    <t>2016 год РАСЧЕТ</t>
  </si>
  <si>
    <t>2016 год МФ</t>
  </si>
  <si>
    <t>НА РС 16</t>
  </si>
  <si>
    <t>2018</t>
  </si>
  <si>
    <t>2019</t>
  </si>
  <si>
    <t>в проекте</t>
  </si>
  <si>
    <t>данные МФ СК</t>
  </si>
  <si>
    <t>правки 2019</t>
  </si>
  <si>
    <t>2020</t>
  </si>
  <si>
    <t>правки 2020</t>
  </si>
  <si>
    <t>правки 2021</t>
  </si>
  <si>
    <t>000 1 00 00000 00 0000 000</t>
  </si>
  <si>
    <t>ДОХОДЫ  НАЛОГОВЫЕ И НЕНАЛОГОВЫЕ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</si>
  <si>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</si>
  <si>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</si>
  <si>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</si>
  <si>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</si>
  <si>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  ДОХОДЫ ФИЗИЧЕСКИХ  ЛИЦ</t>
  </si>
  <si>
    <t>000 1 01 02010 01 0000 110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</si>
  <si>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</si>
  <si>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000 1 01 02020 01 0000 110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</si>
  <si>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</si>
  <si>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>000 1 01 02030 01 0000 110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</si>
  <si>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</si>
  <si>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>000 1 01 02080 01 0000 110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</si>
  <si>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</si>
  <si>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</si>
  <si>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</si>
  <si>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</si>
  <si>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 xml:space="preserve">Акцизы по подакцизным товарам (продукции), производимым на территории Российской Федерации
</t>
  </si>
  <si>
    <t>000 1 03 02231 01 0000 110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</si>
  <si>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</si>
  <si>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</si>
  <si>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</si>
  <si>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</si>
  <si>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</si>
  <si>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000 1 05 00000 00 0000 000</t>
  </si>
  <si>
    <t>НАЛОГИ НА СОВОКУПНЫЙ ДОХОД</t>
  </si>
  <si>
    <t xml:space="preserve">000 1 05 01000 00 0000 110
</t>
  </si>
  <si>
    <t>Налог, взимаемый в связи с применением упрощенной системы налогообложения</t>
  </si>
  <si>
    <t>000 1 05 01010 01 0000 110</t>
  </si>
  <si>
    <t>Налог, взимаемый с налогоплательщиков, выбравших в качестве объекта налогообложения доходы</t>
  </si>
  <si>
    <t xml:space="preserve">000 1 05 01011 01 0000 110
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</si>
  <si>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</si>
  <si>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</si>
  <si>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</si>
  <si>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</si>
  <si>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000 1 05 02000 02 0000 110</t>
  </si>
  <si>
    <t>Единый налог на вменённый доход для отдельных видов деятельности</t>
  </si>
  <si>
    <t>000 1 05 02010 02 0000 110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</si>
  <si>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</si>
  <si>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</si>
  <si>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000 1 05 03000 01 0000 110</t>
  </si>
  <si>
    <t>Единый сельскохозяйственный налог</t>
  </si>
  <si>
    <t>000 1 05 03010 01 0000 110</t>
  </si>
  <si>
    <t>1 05 03020 01 0000 110</t>
  </si>
  <si>
    <t>Единый сельскохозяйственный налог (за налоговые периоды, истекшие до 1 января 2011 года)</t>
  </si>
  <si>
    <t xml:space="preserve">000 1 05 04000 02 0000 110
</t>
  </si>
  <si>
    <t xml:space="preserve">Налог, взимаемый в связи с применением патентной системы налогообложения
</t>
  </si>
  <si>
    <t>000 1 05 04010 02 0000 110</t>
  </si>
  <si>
    <t>Налог, взимаемый в связи  с применением патентной системы налогообложения, зачисляемый в бюджеты городских округов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</si>
  <si>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</si>
  <si>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</si>
  <si>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</si>
  <si>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</si>
  <si>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000 1 06 01020 04 0000 110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</si>
  <si>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городского округа </t>
  </si>
  <si>
    <t xml:space="preserve"> 000 1 06 06000 00 0000 110</t>
  </si>
  <si>
    <t>Земельный налог</t>
  </si>
  <si>
    <t>000 1 06 06030 00 0000 110</t>
  </si>
  <si>
    <t>Земельный налог с организаций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</si>
  <si>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</si>
  <si>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</si>
  <si>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000 1 06 06040 00 0000 110</t>
  </si>
  <si>
    <t>Земельный налог с физических лиц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</si>
  <si>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</si>
  <si>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</si>
  <si>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000 1 08 00000 00 0000 000</t>
  </si>
  <si>
    <t>ГОСУДАРСТВЕННАЯ ПОШЛИНА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</si>
  <si>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</si>
  <si>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</si>
  <si>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</si>
  <si>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</si>
  <si>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000 1 08 07000 01 0000 110
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</si>
  <si>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</si>
  <si>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0001 08 07150 01 0000 110
</t>
  </si>
  <si>
    <t xml:space="preserve">Государственная пошлина за выдачу разрешения на установку рекламной конструкции
</t>
  </si>
  <si>
    <t>000 1 09 00000 00 0000 000</t>
  </si>
  <si>
    <t>ЗАДОЛЖЕННОСТЬ ПО ОТМЕНЕННЫМ ДОХОДАМ</t>
  </si>
  <si>
    <t>000 1 09 04000 00 0000 110</t>
  </si>
  <si>
    <t>Налоги на имущество</t>
  </si>
  <si>
    <t>000 1 09 04050 00 0000 110</t>
  </si>
  <si>
    <t>Земельный налог (по обязательствам, возникшим до 1 января 2006 года)</t>
  </si>
  <si>
    <t>000 1 09 04052 04 0000 110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</si>
  <si>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</si>
  <si>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000 1 09 07000 00 0000 110</t>
  </si>
  <si>
    <t>Прочие налоги и сборы (по отмененным местным налогам и сборам)</t>
  </si>
  <si>
    <t>000 1 09 07032 04 0000 110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</si>
  <si>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</si>
  <si>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</si>
  <si>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</si>
  <si>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</si>
  <si>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</si>
  <si>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</si>
  <si>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</si>
  <si>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</si>
  <si>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</si>
  <si>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 имущества автономных учреждений, а также имущества  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</si>
  <si>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</si>
  <si>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</si>
  <si>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</si>
  <si>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</si>
  <si>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</si>
  <si>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</si>
  <si>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000 1 11 05074 04 0000 000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</si>
  <si>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</si>
  <si>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</si>
  <si>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</si>
  <si>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</si>
  <si>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</si>
  <si>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</si>
  <si>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</si>
  <si>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</si>
  <si>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</si>
  <si>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</si>
  <si>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000 1 11 09044 04 0000 120
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</si>
  <si>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</si>
  <si>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</si>
  <si>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</si>
  <si>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</si>
  <si>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</si>
  <si>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000 1 12 01010 01 0000 120</t>
  </si>
  <si>
    <t>Плата за выбросы загрязняющих веществ в атмосферный воздух стационарными объектами</t>
  </si>
  <si>
    <t>000 1 12 01041 01 0000 120</t>
  </si>
  <si>
    <t>Плата за размещение отходов производства</t>
  </si>
  <si>
    <t>000 1 12 01030 01 0000 120</t>
  </si>
  <si>
    <t>Плата за сбросы загрязняющих веществ в водные объекты</t>
  </si>
  <si>
    <t>000 1 12 01042 01 0000 120</t>
  </si>
  <si>
    <t>Плата за размещение твердых коммунальных отходов</t>
  </si>
  <si>
    <t>000 1 13 00000 00 0000 000</t>
  </si>
  <si>
    <t>ДОХОДЫ ОТ ОКАЗАНИЯ ПЛАТНЫХ УСЛУГ И КОМПЕНСАЦИИ ЗАТРАТ ГОСУДАРСТВА</t>
  </si>
  <si>
    <t>000 1 13 01000  00 0000 130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</si>
  <si>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</si>
  <si>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</si>
  <si>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</si>
  <si>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</si>
  <si>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</si>
  <si>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000 1 13 02000  00 0000 130</t>
  </si>
  <si>
    <t>Доходы от компенсации затрат государства</t>
  </si>
  <si>
    <t>000 1 13 02990  00 0000 130</t>
  </si>
  <si>
    <t>Прочие доходы от компенсации затрат государства</t>
  </si>
  <si>
    <t>000 1 13 02994  04 0000 130</t>
  </si>
  <si>
    <t>Прочие доходы от компенсации затрат бюджетов городских округов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</si>
  <si>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</si>
  <si>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</si>
  <si>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</si>
  <si>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</si>
  <si>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000 1 14 02040 04 0000 410</t>
  </si>
  <si>
    <t>Доходы от реализации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</si>
  <si>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</si>
  <si>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</si>
  <si>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</si>
  <si>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</si>
  <si>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000 1 14 06010 00 0000 430</t>
  </si>
  <si>
    <t>Доходы     от    продажи    земельных    участков,  государственная  собственность  на   которые   не  разграничена</t>
  </si>
  <si>
    <t>000 1 14 06012 04 0000 430</t>
  </si>
  <si>
    <t>Доходы от продажи земельных участков, государственная собственность на которые не разграничена, и которые расположены в границах городских округов</t>
  </si>
  <si>
    <t>000 1 14 06312 04 0000 430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</si>
  <si>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</si>
  <si>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</si>
  <si>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</si>
  <si>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 xml:space="preserve">000 1 16 01000 01 0000 140
</t>
  </si>
  <si>
    <t xml:space="preserve">Административные штрафы, установленные Кодексом Российской Федерации об административных правонарушениях
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</si>
  <si>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</si>
  <si>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</si>
  <si>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</si>
  <si>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</si>
  <si>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</si>
  <si>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</si>
  <si>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</si>
  <si>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</si>
  <si>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</si>
  <si>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</si>
  <si>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</si>
  <si>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</si>
  <si>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000 1 16 01203 01 0000 140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</si>
  <si>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</si>
  <si>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</si>
  <si>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</si>
  <si>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000 1 16 05000 01 0000 140
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</si>
  <si>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</si>
  <si>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 xml:space="preserve">000 1 16 05160 01 0000 140
</t>
  </si>
  <si>
    <t>Штрафы за налоговые правонарушения, установленные Главой 16 Налогового кодекса Российской Федерации</t>
  </si>
  <si>
    <t xml:space="preserve">000 1 16 07000 01 0000 140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</si>
  <si>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</si>
  <si>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000 1 16 07090 04 0000 140
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</si>
  <si>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</si>
  <si>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000 1 16 10000 00 0000 140
</t>
  </si>
  <si>
    <t>Платежи в целях возмещения причиненного ущерба (убытков)</t>
  </si>
  <si>
    <t xml:space="preserve">000116 10100 04 0000 140
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</si>
  <si>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</si>
  <si>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</si>
  <si>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</si>
  <si>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</si>
  <si>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</si>
  <si>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</si>
  <si>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</si>
  <si>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</si>
  <si>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</si>
  <si>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000 1 16 90000 00 0000 140</t>
  </si>
  <si>
    <t>Прочие поступления от денежных взысканий (штрафов) и иных сумм в возмещение ущерба</t>
  </si>
  <si>
    <t>000 1 16 90040 04 0000 140</t>
  </si>
  <si>
    <t>Прочие поступления от денежных взысканий (штрафов) и иных сумм в возмещение ущерба, зачисляемые в бюджет городского округа</t>
  </si>
  <si>
    <t>000 1 17 00000 00 0000 000</t>
  </si>
  <si>
    <t>ПРОЧИЕ НЕНАЛОГОВЫЕ ДОХОДЫ</t>
  </si>
  <si>
    <t xml:space="preserve">000 1 17 15000 00 0000 150
</t>
  </si>
  <si>
    <t>Инициативные платежи</t>
  </si>
  <si>
    <t>000 1 17 15020 04 0000 150</t>
  </si>
  <si>
    <t>Инициативные платежи, зачисляемые в бюджеты городских округов</t>
  </si>
  <si>
    <t>000 1 17 05040 04 0000 180</t>
  </si>
  <si>
    <t>Прочие неналоговые доходы бюджетов городских округов</t>
  </si>
  <si>
    <t>0002 00 00000 00 0000 000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</si>
  <si>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</si>
  <si>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</si>
  <si>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</si>
  <si>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</si>
  <si>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</si>
  <si>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</si>
  <si>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</si>
  <si>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2 02 15001 04 0000 150</t>
  </si>
  <si>
    <t>Дотации бюджетам городских округов на выравнивание  бюджетной обеспеченности</t>
  </si>
  <si>
    <t>000 2 02 15001 04 0000 150</t>
  </si>
  <si>
    <t>Дотации бюджетам городских округов на выравнивание  бюджетной обеспеченности из бюджета субъекта Российской Федерации</t>
  </si>
  <si>
    <t xml:space="preserve">000 2 02 15002 00 0000 150
</t>
  </si>
  <si>
    <t xml:space="preserve">Дотации бюджетам на поддержку мер по обеспечению сбалансированности бюджетов
</t>
  </si>
  <si>
    <t xml:space="preserve">000 2 02 15002 04 0000 150
</t>
  </si>
  <si>
    <t xml:space="preserve">Дотации бюджетам городских округов на поддержку мер по обеспечению сбалансированности бюджетов
</t>
  </si>
  <si>
    <t>000 2 02 20000 00 0000 150</t>
  </si>
  <si>
    <t>Субсидии бюджетам бюджетной системы Российской Федерации (межбюджетные субсидии)</t>
  </si>
  <si>
    <t>000 2 02 25519 04 0000 150</t>
  </si>
  <si>
    <t>Субсидия бюджетам городских округов на поддержку отрасли культуры(обеспечение муниципальных учреждений культуры в сельской местности специализированным автотранспортом)</t>
  </si>
  <si>
    <t>000 2 02 25304 04 0000 150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</si>
  <si>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</si>
  <si>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</si>
  <si>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</si>
  <si>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000 2 02 29999 04 1231 150</t>
  </si>
  <si>
    <t>Прочие субсидии бюджетам городских округов
 (комплектование книжных фондов библиотек муниципальных образований)</t>
  </si>
  <si>
    <t xml:space="preserve">Субсидия бюджетам городских округов на поддержку отрасли культуры </t>
  </si>
  <si>
    <t>000 2 02 29999 04 1254 150</t>
  </si>
  <si>
    <t>Прочие субсидии бюджетам городских округов (реализация инициативных проектов)</t>
  </si>
  <si>
    <t>000 2 02 29999 04 1161 150</t>
  </si>
  <si>
    <t>Прочие субсидии бюджетам городских округов  (проведение работ по капитальному ремонту кровель в муниципальных общеобразовательных организациях)</t>
  </si>
  <si>
    <t xml:space="preserve">000 2 02 29999 04 1204 150  </t>
  </si>
  <si>
    <t>Прочие субсидии бюджетам городских округов (проведение информационно-пропагандистских мероприятий, направленных на профилактику идеологии терроризма)</t>
  </si>
  <si>
    <t>000  2 02 29999 04 1207 150</t>
  </si>
  <si>
    <t>Прочие субсидии бюджетам городских округов (благоустройство территорий муниципальных общеобразовательных организаций)</t>
  </si>
  <si>
    <t xml:space="preserve">000 2 02 29999 04 1213 150   </t>
  </si>
  <si>
    <t>000 2 02 30000 00 0000 150</t>
  </si>
  <si>
    <t xml:space="preserve">Субвенции бюджетам бюджетной системы Российской Федераци
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</si>
  <si>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</si>
  <si>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</si>
  <si>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</si>
  <si>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</si>
  <si>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</si>
  <si>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</si>
  <si>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000 2 02 35280 04 0000 150</t>
  </si>
  <si>
    <t>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</si>
  <si>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000 2 02 39998 04 1157 150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</si>
  <si>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</si>
  <si>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000 2 02 03024 04 0067 150</t>
  </si>
  <si>
    <t>Субвенции бюджетам городских округов на выполнение передаваемых полномочий субъектов Российской Федерации (обеспечение мер социальной поддержки ветеранов труда и тружеников тыла)</t>
  </si>
  <si>
    <t>000 2 02 03024 04 0043 150</t>
  </si>
  <si>
    <t>Субвенции бюджетам городских округов на выполнение передаваемых полномочий субъектов Российской Федерации (обеспечение мер социальной поддержки ветеранов труда Ставропольского края)</t>
  </si>
  <si>
    <t>000 2 02 03013 04 0000 150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</si>
  <si>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</si>
  <si>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000 2 02 03022 04 0000 150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</si>
  <si>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</si>
  <si>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000 2 02 03024 04 0038 150</t>
  </si>
  <si>
    <t>Субвенции бюджетам городских округов на выполнение передаваемых полномочий субъектов Российской Федерации (выплата ежемесячной доплаты к пенсии гражданам, ставшим инвалидами при исполнении служебных обязанностей в районах боевых действий)</t>
  </si>
  <si>
    <t>000 2 02 03024 04 0039 150</t>
  </si>
  <si>
    <t>Субвенции бюджетам городских округов на выполнение передаваемых полномочий субъектов Российской Федерации ( выплата ежемесячных денежных выплат семьям  погибших ветеранов боевых действий)</t>
  </si>
  <si>
    <t>000 2 02 30024 04 0041 150</t>
  </si>
  <si>
    <t>Субвенции бюджетам городских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</si>
  <si>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000  2 02 35118 04 0000 150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</si>
  <si>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</si>
  <si>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000 2 02 30024 04 0023 150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</si>
  <si>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граждан по предоставлению мер социальной поддержки гражданам, страдающим социально значимыми заболеваниями, в виде бесплатного обеспечения лекарственными препаратами и медицинскими изделиями и гражданам, страдающим заболеваниями, представляющими опасность для окружающих, в виде бесплатного обеспечения лекарственными препаратами по рецептам врачей (фельдшеров)</t>
  </si>
  <si>
    <t>000 2 02 30024 04 0024 150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</si>
  <si>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граждан по предоставлению мер социальной поддержки детям в возрасте до трех лет в виде бесплатного обеспечения лекарственными препаратами по рецептам врачей (фельдшеров)</t>
  </si>
  <si>
    <t>000 2 02 30024 04 0025 150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</si>
  <si>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по обеспечению полноценным питанием детей в возрасте до трех лет, в том числе через специальные пункты питания и организации торговли, по заключению врачей)</t>
  </si>
  <si>
    <t>000 2 02 30024 04 0026 150</t>
  </si>
  <si>
    <t>Субвенции бюджетам городских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</si>
  <si>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000 2 02 30024 04 0028 150</t>
  </si>
  <si>
    <t>Субвенции бюджетам городских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</si>
  <si>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000 2 02 39998 04 1158 150</t>
  </si>
  <si>
    <t>Единая субвенция местным бюджетам (осуществление отдельных государственных полномочий по социальной поддержке семьи и детей)</t>
  </si>
  <si>
    <t xml:space="preserve">000 2 02 03024 04 0029 150 </t>
  </si>
  <si>
    <t>Субвенции бюджетам городских округов на выполнение передаваемых полномочий субъектов Российской Федерации (обеспечение бесплатного проезда детей-сирот и детей, оставшихся без попечения родителей, находящихся под опекой (попечительством), обучающихся в муниципальных образовательных учреждениях Ставропольского края)</t>
  </si>
  <si>
    <t>000 2 02 03027 04 0000 150</t>
  </si>
  <si>
    <t>Субвенции бюджетам городских округов на выплату денежных средств на содержание ребенка опекуну (попечителю)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</si>
  <si>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</si>
  <si>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000 2 02 03024 04 0171 150</t>
  </si>
  <si>
    <t>Субвенции бюджетам городских округов на выполнение передаваемых полномочий субъектов Российской Федерации (выплата единовременного пособия усыновителям)</t>
  </si>
  <si>
    <t>000 2 02 30024 04 0040 150</t>
  </si>
  <si>
    <t>Субвенции бюджетам  городских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</si>
  <si>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000 2 02 30024 04 0042 150</t>
  </si>
  <si>
    <t>Субвенции бюджетам городских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</si>
  <si>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000 2 02 30024 04 0045 150</t>
  </si>
  <si>
    <t>Субвенции бюджетам городских округовна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Ставропольском крае)</t>
  </si>
  <si>
    <t>000 2 02 30024 04 0047 150</t>
  </si>
  <si>
    <t>Субвенции бюджетам городских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</si>
  <si>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000 2 02 30024 04 0066 150</t>
  </si>
  <si>
    <t>Субвенции бюджетам городских округов на выполнение передаваемых полномочий субъектов Российской Федерации (выплата пособия на ребенка)</t>
  </si>
  <si>
    <t>000 2 02 30024 04 1110 150</t>
  </si>
  <si>
    <t>Субвенции бюджетам городских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</si>
  <si>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000 2 02 30024 04 0131 150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</si>
  <si>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в сфере охраны здоровья по обеспечению полноценным питанием беременных женщин и кормящих матерей, в том числе через специальные пункты питания и организации торговли, по заключению врачей)</t>
  </si>
  <si>
    <t>000 2 02 30024 04 0147 150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</si>
  <si>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</si>
  <si>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000 2 02 30024 04 1108 150</t>
  </si>
  <si>
    <t>Субвенции местным бюджетам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</si>
  <si>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000 2 02 30024 04 1107 150</t>
  </si>
  <si>
    <t>Субвенции местным бюджетам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</si>
  <si>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000 2 02 30024 04 1122 150</t>
  </si>
  <si>
    <t>Субвенции бюджетам городских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</si>
  <si>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000 2 02 30024 04 0181 150</t>
  </si>
  <si>
    <t>Субвенции бюджетам городских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деятельности административных комиссий)</t>
  </si>
  <si>
    <t>000 2 02 35573 04 0000 150</t>
  </si>
  <si>
    <t>Субвенции бюджетам городских округов на осуществление ежемесячной выплаты в связи с рождением (усыновлением) первого ребенка</t>
  </si>
  <si>
    <t>000 2 02 30024 04 1209 150</t>
  </si>
  <si>
    <t>Субвенции бюджетам городских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</si>
  <si>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000 2 02 30024 04 1221 150</t>
  </si>
  <si>
    <t>Субвенции бюджетам городских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</si>
  <si>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000 2 02 30024 04 1241 150</t>
  </si>
  <si>
    <t>Субвенции бюджетам городских округов на выполнение передаваемых полномочий субъектов Российской Федерации (предоставление дополнительной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фашизма)</t>
  </si>
  <si>
    <t>000  2 02 30029 04 0000 150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</si>
  <si>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</si>
  <si>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000  2 02 35462 04 0000 150</t>
  </si>
  <si>
    <t>000 2 02 35084 04 0000 150</t>
  </si>
  <si>
    <t>Субвенции бюджетам городских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</si>
  <si>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000 2 02 35404 04 0000 150</t>
  </si>
  <si>
    <t>Субвенции бюджетам городских округов на оказание государственной социальной помощи на основании социального контракта отдельным категориям граждан</t>
  </si>
  <si>
    <t>000 2 02 35303 04 0000 150</t>
  </si>
  <si>
    <t>000 2 02 30024 04 1256 150</t>
  </si>
  <si>
    <t>000 2 02 30024 04 1260 150</t>
  </si>
  <si>
    <t>Субвенции бюджетам городских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</si>
  <si>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</si>
  <si>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</si>
  <si>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000 2 02 40000 00 0000 150
</t>
  </si>
  <si>
    <t>ИНЫЕ МЕЖБЮДЖЕТНЫЕ ТРАНСФЕРТЫ</t>
  </si>
  <si>
    <t xml:space="preserve">000 2 02 45426 04 0000 150 </t>
  </si>
  <si>
    <t>Межбюджетные трансферты, передаваемые бюджетам городских округов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</si>
  <si>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000 2 02 49999 04 1249 150</t>
  </si>
  <si>
    <t>Прочие межбюджетные трансферты, передаваемые бюджетам городских округов (проведение антитеррористических мероприятий в муниципальных образовательных организациях)</t>
  </si>
  <si>
    <t>000 2 02 49999 04 0064 150</t>
  </si>
  <si>
    <t>Прочие межбюджетные трансферты, передаваемые бюджетам городских округов (обеспечение деятельности депутатов Думы Ставропольского края и их помощников в избирательном округе)</t>
  </si>
  <si>
    <t>000 2 07 00000 00 0000 000</t>
  </si>
  <si>
    <t>ПРОЧИЕ БЕЗВОЗМЕЗДНЫЕ ПОСТУПЛЕНИЯ</t>
  </si>
  <si>
    <t>000 2 07 04000 04 0000 150</t>
  </si>
  <si>
    <t>Прочие безвозмездные поступления в бюджеты городских округов</t>
  </si>
  <si>
    <t>000 2 07 04020 04 0000 150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</si>
  <si>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</si>
  <si>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000 2 07 04020 04 0100 150</t>
  </si>
  <si>
    <t>Поступления от денежных пожертвований, предоставляемых физическими лицами получателям средств бюджетов городских округов (поступления средств от физических лиц)</t>
  </si>
  <si>
    <t>000 2 07 04020 04 0101 150</t>
  </si>
  <si>
    <t>Поступления от денежных пожертвований, предоставляемых физическими лицами получателям средств бюджетов городских округов (поступления средств от физических лиц на реализацию инициативного проекта "Ремонт и оснащение актового зала МБУ ДО ЦТ "Радуга")</t>
  </si>
  <si>
    <t>000 2 07 04020 04 0200 150</t>
  </si>
  <si>
    <t xml:space="preserve">Поступления от денежных пожертвований, предоставляемых физическими лицами получателям средств бюджетов городских округов (поступления средств от индивидуальных предпринимателей) </t>
  </si>
  <si>
    <t>000 2 07 04020 04 0201 150</t>
  </si>
  <si>
    <t>000 2 07 04050 04 0000 150</t>
  </si>
  <si>
    <t>000 2 07 04050 04 0300 150</t>
  </si>
  <si>
    <t>Прочие безвозмездные поступления в бюджеты городских округов (поступление средств от организаций)</t>
  </si>
  <si>
    <t>000 2 07 04050 04 0301 150</t>
  </si>
  <si>
    <t>Прочие безвозмездные поступления в бюджеты городских округов(поступления средств от физических лиц на реализацию инициативного проекта "Ремонт и оснащение актового зала МБУ ДО ЦТ "Радуга")</t>
  </si>
  <si>
    <t>000 2 19 00000 00 0000 000</t>
  </si>
  <si>
    <t>000 1 17 15020 04 0104 150</t>
  </si>
  <si>
    <t>000 1 17 15020 04 0204 150</t>
  </si>
  <si>
    <t>000 1 17 15020 04 0304 150</t>
  </si>
  <si>
    <t>Инициативные платежи (поступления от физических лиц на реализацию инициативного проекта   "Обустройство футбольного поля и прилегающей к нему тротуарной дорожки" по адресу: ул. Комсомольская д.15 села Острогорка города Лермонтова Ставропольского края"</t>
  </si>
  <si>
    <t>Инициативные платежи (поступления от индивидуальных предпринимателей на реализацию инициативного проекта   "Обустройство футбольного поля и прилегающей к нему тротуарной дорожки" по адресу: ул. Комсомольская д.15 села Острогорка города Лермонтова Ставропольского края"</t>
  </si>
  <si>
    <t>Инициативные платежи (поступления от организаций на реализацию инициативного проекта  "Обустройство футбольного поля и прилегающей к нему тротуарной дорожки" по адресу: ул. Комсомольская д.15 села Острогорка города Лермонтова Ставропольского края"</t>
  </si>
  <si>
    <t>000 2 02 25098 04 0000 150</t>
  </si>
  <si>
    <t>Субсидии бюджетам городских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</si>
  <si>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000 2 02 30024 00 1287 150             </t>
  </si>
  <si>
    <t>Субвенции бюджетам городских округов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</si>
  <si>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000 1 16 01133 01 0000 140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</si>
  <si>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</t>
  </si>
  <si>
    <t xml:space="preserve">000 1 16 01143 01 0000 140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</si>
  <si>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</t>
  </si>
  <si>
    <t>Прочие субсидии бюджетам городских округов (обеспечение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</si>
  <si>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</si>
  <si>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</si>
  <si>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городских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</si>
  <si>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Субсидии бюджетам  городских округовна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</si>
  <si>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</si>
  <si>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</si>
  <si>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</si>
  <si>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 xml:space="preserve">000 2 19 25304 04 0000 150
</t>
  </si>
  <si>
    <t>Возврат остатков субвенций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</t>
  </si>
  <si>
    <t xml:space="preserve">000 2 19 35179 04 0000 150
</t>
  </si>
  <si>
    <t>Возврат остатков субвенций на оплату жилищно-коммунальных услуг отдельным категориям граждан из бюджетов городских округов</t>
  </si>
  <si>
    <t xml:space="preserve">000 2 19 35250 04 0000 150
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</si>
  <si>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</si>
  <si>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 xml:space="preserve">000 2 19 35303 04 0000 150
</t>
  </si>
  <si>
    <t>000 2 19 00000 04 0000 150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</si>
  <si>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</si>
  <si>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</si>
  <si>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</si>
  <si>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000 2 02 25497 00 0000 150</t>
  </si>
  <si>
    <t>Субсидии бюджетам городских округов на реализацию мероприятий по обеспечению жильем молодых семей</t>
  </si>
  <si>
    <t>ВОЗВРАТ ОСТАТКОВ СУБСИДИЙ, СУБВЕНЦИЙ И ИНЫХ МЕЖБЮДЖЕТНЫХ ТРАНСФЕРТОВ, ИМЕЮЩИХ ЦЕЛЕВОЕ НАЗНАЧЕНИЕ, ПРОШЛЫХ ЛЕТ</t>
  </si>
  <si>
    <t>приказ 26 от 29.02.2024</t>
  </si>
  <si>
    <t>приказ 29 от 12.03.2024</t>
  </si>
  <si>
    <t>000 2 02 29999 04 1170 150</t>
  </si>
  <si>
    <t>Прочие субсидии бюджетам городских округов (предоставление молодым семьям социальных выплат на приобретение (строительство) жилья)</t>
  </si>
  <si>
    <t>000 2 02 29999 04 1291 150</t>
  </si>
  <si>
    <t>Прочие субсидии бюджета городских округов (приобретение специализированной техники и оборудования для муниципальных нужд муниципальных образований)</t>
  </si>
  <si>
    <t>приказ 32 от 18.03.2024</t>
  </si>
  <si>
    <t>приказ 39 от 29.03.2024</t>
  </si>
  <si>
    <t>приказ от 05.04.2024</t>
  </si>
  <si>
    <t>промежуточное</t>
  </si>
  <si>
    <t>000 2 02 49999 04 1300 150</t>
  </si>
  <si>
    <t>Прочие межбюджетные трансферты, передаваемые  бюджетам городских округов (обеспечение роста оплаты труда отдельных категорий работников учреждений бюджетной сферы в муниципальных образованиях)</t>
  </si>
  <si>
    <t>000 2 02 25424 04 0000 150</t>
  </si>
  <si>
    <t>Приказ 48 от 12.04.2024</t>
  </si>
  <si>
    <t>Приказ 50 от 19.04.2024</t>
  </si>
  <si>
    <t>Призаз 63 от 24.05.2024</t>
  </si>
  <si>
    <t>Призаз 61 от 17.05.2024</t>
  </si>
  <si>
    <t>000 2 02 30024 04 1303 150</t>
  </si>
  <si>
    <t>Субвенции бюджетам городских округов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</si>
  <si>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Приказ 88
 от 12.07.2024</t>
  </si>
  <si>
    <t>Призаз 92 от 19.07.2024</t>
  </si>
  <si>
    <t>Призаз 99 от 02.08.2024</t>
  </si>
  <si>
    <t>Призаз 102 от 16.08.2024</t>
  </si>
  <si>
    <t>Призаз 107 от 23.08.2024</t>
  </si>
  <si>
    <t>000 2 02 49999 04 1255 150</t>
  </si>
  <si>
    <t>Прочие межбюджетные трансферты, передаваемые бюджетам городских округов (осуществление выплаты лицам, входящим в муниципальные управленческие команды Ставропольского края, поощрения за достижение в 2023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Федерации)</t>
  </si>
  <si>
    <t>Призаз 108 от 23.08.2024</t>
  </si>
  <si>
    <t>000 2 02 49999 04 1304 150</t>
  </si>
  <si>
    <t>Прочие межбюджетные трансферты, передаваемые бюджетам городских округов (разработка детализированных проектных решений (мастер-планов) для муниципальных образований, входящих в агломерацию Кавказских Минеральных Вод)</t>
  </si>
  <si>
    <t>Призаз 121 от 13.09.2024</t>
  </si>
  <si>
    <t>Призаз 124 от 20.09.2024</t>
  </si>
  <si>
    <t>Призаз 125 от 27.09.2024</t>
  </si>
  <si>
    <t>000 1 11 05030 00 0000 120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</si>
  <si>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</si>
  <si>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</si>
  <si>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</si>
  <si>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</si>
  <si>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000 1 17 05000 00 0000 180</t>
  </si>
  <si>
    <t>000 1 17 05040 04 0001 180</t>
  </si>
  <si>
    <t>Прочие неналоговые доходы бюджетов городских округов (компенсация за вырубку (снос) или повреждение зеленых насаждений)</t>
  </si>
  <si>
    <t>000 2 02 45050 04 0000 150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</si>
  <si>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</si>
  <si>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Призаз 136от 11.10.2024</t>
  </si>
  <si>
    <t>Призаз 138 от 18.10.2024</t>
  </si>
  <si>
    <t>Призаз 141 от 18.10.2024</t>
  </si>
  <si>
    <t>Призаз 152 от 08.11.2024</t>
  </si>
  <si>
    <t>Призаз 155 от 15.11.2024</t>
  </si>
  <si>
    <t>000 2 02 49999 04 1217 150</t>
  </si>
  <si>
    <t xml:space="preserve">Прочие межбюджетные трансферты, передаваемые бюджетам городских округов (приобретение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края) </t>
  </si>
  <si>
    <t>Призаз 159 от 22.11.2024</t>
  </si>
  <si>
    <t>Призаз 160 от 29.11.2024</t>
  </si>
  <si>
    <t>Призаз 163 от 06.12.2024</t>
  </si>
  <si>
    <t>Призаз 167от 13.12.2024</t>
  </si>
  <si>
    <t>Призаз 173от 20.12.2024</t>
  </si>
  <si>
    <t>Призаз 174 от 25.12.2024</t>
  </si>
  <si>
    <t>Решение Совета города Лермонтова от 19 декабря 2023 года № 52 «О бюджете города Лермонтова на 2024 год и плановый период 2025 и 2026 годов»</t>
  </si>
  <si>
    <t>внесенные изменения</t>
  </si>
  <si>
    <t>Решение Совета № 5 от 20.02.2024</t>
  </si>
  <si>
    <t>утвержденные назначения</t>
  </si>
  <si>
    <t>Решение Совета № 19 от 15.05.2024</t>
  </si>
  <si>
    <t>Решение Совета № 28 от 23.07.2024</t>
  </si>
  <si>
    <t>Решение Совета №36 от 29.10.2024</t>
  </si>
  <si>
    <t>Внесение изменений в соответствии со ст.232 БК</t>
  </si>
  <si>
    <t>Решение Совета города Лермонтова от 19 декабря 2023 года № 52 «О бюджете города Лермонтова на 2024 год и плановый период 2025 и 2026 годов» (с учетом внесенных изменений)</t>
  </si>
  <si>
    <t>Справочно: сумма внесенных изменений в течение 2024 года</t>
  </si>
  <si>
    <t>руб.</t>
  </si>
  <si>
    <t>Сведения о внесенных изменениях в решение Совета города Лермонтова «О бюджете города Лермонтова на 2024 год и плановый период 2025 и 2026 годов» в части доходов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</si>
</sst>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00"/>
    <numFmt numFmtId="165" formatCode="#,##0.00000"/>
    <numFmt numFmtId="166" formatCode="0000"/>
  </numFmts>
  <fonts count="2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53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84"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165" fontId="19" fillId="8" borderId="1" xfId="0" applyNumberFormat="1" applyFont="1" applyFill="1" applyBorder="1" applyAlignment="1">
      <alignment horizontal="center" vertical="top" wrapText="1"/>
    </xf>
    <xf numFmtId="165" fontId="19" fillId="3" borderId="1" xfId="0" applyNumberFormat="1" applyFont="1" applyFill="1" applyBorder="1" applyAlignment="1">
      <alignment horizontal="center" vertical="top" wrapText="1"/>
    </xf>
    <xf numFmtId="165" fontId="19" fillId="9" borderId="1" xfId="0" applyNumberFormat="1" applyFont="1" applyFill="1" applyBorder="1" applyAlignment="1">
      <alignment horizontal="center" vertical="top" wrapText="1"/>
    </xf>
    <xf numFmtId="165" fontId="19" fillId="10" borderId="1" xfId="0" applyNumberFormat="1" applyFont="1" applyFill="1" applyBorder="1" applyAlignment="1">
      <alignment horizontal="center" vertical="top" wrapText="1"/>
    </xf>
    <xf numFmtId="4" fontId="12" fillId="21" borderId="1" xfId="0" applyNumberFormat="1" applyFont="1" applyFill="1" applyBorder="1"/>
    <xf numFmtId="165" fontId="13" fillId="8" borderId="1" xfId="0" applyNumberFormat="1" applyFont="1" applyFill="1" applyBorder="1" applyAlignment="1">
      <alignment vertical="top" wrapText="1"/>
    </xf>
    <xf numFmtId="165" fontId="13" fillId="2" borderId="1" xfId="0" applyNumberFormat="1" applyFont="1" applyFill="1" applyBorder="1" applyAlignment="1">
      <alignment vertical="top" wrapText="1"/>
    </xf>
    <xf numFmtId="165" fontId="13" fillId="10" borderId="1" xfId="0" applyNumberFormat="1" applyFont="1" applyFill="1" applyBorder="1" applyAlignment="1">
      <alignment vertical="top" wrapText="1"/>
    </xf>
    <xf numFmtId="165" fontId="11" fillId="8" borderId="1" xfId="0" applyNumberFormat="1" applyFont="1" applyFill="1" applyBorder="1" applyAlignment="1">
      <alignment vertical="top" wrapText="1"/>
    </xf>
    <xf numFmtId="165" fontId="11" fillId="3" borderId="1" xfId="0" applyNumberFormat="1" applyFont="1" applyFill="1" applyBorder="1" applyAlignment="1">
      <alignment vertical="top" wrapText="1"/>
    </xf>
    <xf numFmtId="165" fontId="11" fillId="9" borderId="1" xfId="0" applyNumberFormat="1" applyFont="1" applyFill="1" applyBorder="1" applyAlignment="1">
      <alignment vertical="top" wrapText="1"/>
    </xf>
    <xf numFmtId="165" fontId="11" fillId="10" borderId="1" xfId="0" applyNumberFormat="1" applyFont="1" applyFill="1" applyBorder="1" applyAlignment="1">
      <alignment vertical="top" wrapText="1"/>
    </xf>
    <xf numFmtId="165" fontId="13" fillId="3" borderId="1" xfId="0" applyNumberFormat="1" applyFont="1" applyFill="1" applyBorder="1" applyAlignment="1">
      <alignment vertical="top" wrapText="1"/>
    </xf>
    <xf numFmtId="165" fontId="13" fillId="9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center" wrapText="1"/>
    </xf>
    <xf numFmtId="4" fontId="15" fillId="0" borderId="1" xfId="0" applyNumberFormat="1" applyFont="1" applyBorder="1"/>
    <xf numFmtId="4" fontId="15" fillId="11" borderId="1" xfId="0" applyNumberFormat="1" applyFont="1" applyFill="1" applyBorder="1"/>
    <xf numFmtId="4" fontId="15" fillId="12" borderId="1" xfId="0" applyNumberFormat="1" applyFont="1" applyFill="1" applyBorder="1"/>
    <xf numFmtId="4" fontId="15" fillId="13" borderId="1" xfId="0" applyNumberFormat="1" applyFont="1" applyFill="1" applyBorder="1"/>
    <xf numFmtId="4" fontId="15" fillId="7" borderId="1" xfId="0" applyNumberFormat="1" applyFont="1" applyFill="1" applyBorder="1"/>
    <xf numFmtId="4" fontId="15" fillId="0" borderId="1" xfId="0" applyNumberFormat="1" applyFont="1" applyBorder="1" applyAlignment="1">
      <alignment horizontal="right"/>
    </xf>
    <xf numFmtId="4" fontId="15" fillId="14" borderId="1" xfId="0" applyNumberFormat="1" applyFont="1" applyFill="1" applyBorder="1"/>
    <xf numFmtId="4" fontId="14" fillId="15" borderId="1" xfId="0" applyNumberFormat="1" applyFont="1" applyFill="1" applyBorder="1"/>
    <xf numFmtId="4" fontId="15" fillId="16" borderId="1" xfId="0" applyNumberFormat="1" applyFont="1" applyFill="1" applyBorder="1"/>
    <xf numFmtId="4" fontId="15" fillId="17" borderId="1" xfId="0" applyNumberFormat="1" applyFont="1" applyFill="1" applyBorder="1"/>
    <xf numFmtId="4" fontId="10" fillId="3" borderId="1" xfId="0" applyNumberFormat="1" applyFont="1" applyFill="1" applyBorder="1"/>
    <xf numFmtId="4" fontId="16" fillId="16" borderId="1" xfId="0" applyNumberFormat="1" applyFont="1" applyFill="1" applyBorder="1"/>
    <xf numFmtId="4" fontId="15" fillId="5" borderId="1" xfId="0" applyNumberFormat="1" applyFont="1" applyFill="1" applyBorder="1"/>
    <xf numFmtId="4" fontId="10" fillId="18" borderId="1" xfId="0" applyNumberFormat="1" applyFont="1" applyFill="1" applyBorder="1"/>
    <xf numFmtId="4" fontId="13" fillId="20" borderId="1" xfId="0" applyNumberFormat="1" applyFont="1" applyFill="1" applyBorder="1"/>
    <xf numFmtId="4" fontId="15" fillId="22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4" fontId="15" fillId="20" borderId="1" xfId="0" applyNumberFormat="1" applyFont="1" applyFill="1" applyBorder="1" applyAlignment="1">
      <alignment horizontal="right"/>
    </xf>
    <xf numFmtId="4" fontId="15" fillId="22" borderId="1" xfId="0" applyNumberFormat="1" applyFont="1" applyFill="1" applyBorder="1"/>
    <xf numFmtId="4" fontId="15" fillId="3" borderId="1" xfId="0" applyNumberFormat="1" applyFont="1" applyFill="1" applyBorder="1"/>
    <xf numFmtId="0" fontId="20" fillId="0" borderId="0" xfId="0" applyFont="1"/>
    <xf numFmtId="0" fontId="1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4" fontId="16" fillId="19" borderId="1" xfId="0" applyNumberFormat="1" applyFont="1" applyFill="1" applyBorder="1"/>
    <xf numFmtId="4" fontId="14" fillId="22" borderId="1" xfId="0" applyNumberFormat="1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right"/>
    </xf>
    <xf numFmtId="4" fontId="14" fillId="20" borderId="1" xfId="0" applyNumberFormat="1" applyFont="1" applyFill="1" applyBorder="1"/>
    <xf numFmtId="4" fontId="14" fillId="0" borderId="1" xfId="0" applyNumberFormat="1" applyFont="1" applyBorder="1"/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 applyAlignment="1">
      <alignment horizontal="right"/>
    </xf>
    <xf numFmtId="4" fontId="14" fillId="14" borderId="1" xfId="0" applyNumberFormat="1" applyFont="1" applyFill="1" applyBorder="1"/>
    <xf numFmtId="4" fontId="14" fillId="16" borderId="1" xfId="0" applyNumberFormat="1" applyFont="1" applyFill="1" applyBorder="1"/>
    <xf numFmtId="4" fontId="14" fillId="5" borderId="1" xfId="0" applyNumberFormat="1" applyFont="1" applyFill="1" applyBorder="1"/>
    <xf numFmtId="4" fontId="14" fillId="20" borderId="1" xfId="0" applyNumberFormat="1" applyFont="1" applyFill="1" applyBorder="1" applyAlignment="1">
      <alignment horizontal="right"/>
    </xf>
    <xf numFmtId="4" fontId="14" fillId="22" borderId="1" xfId="0" applyNumberFormat="1" applyFont="1" applyFill="1" applyBorder="1"/>
    <xf numFmtId="4" fontId="14" fillId="3" borderId="1" xfId="0" applyNumberFormat="1" applyFont="1" applyFill="1" applyBorder="1"/>
    <xf numFmtId="4" fontId="14" fillId="7" borderId="1" xfId="0" applyNumberFormat="1" applyFont="1" applyFill="1" applyBorder="1"/>
    <xf numFmtId="165" fontId="11" fillId="5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3" fillId="5" borderId="1" xfId="0" applyNumberFormat="1" applyFont="1" applyFill="1" applyBorder="1" applyAlignment="1">
      <alignment vertical="top" wrapText="1"/>
    </xf>
    <xf numFmtId="4" fontId="13" fillId="11" borderId="1" xfId="0" applyNumberFormat="1" applyFont="1" applyFill="1" applyBorder="1" applyAlignment="1">
      <alignment vertical="top" wrapText="1"/>
    </xf>
    <xf numFmtId="4" fontId="13" fillId="12" borderId="1" xfId="0" applyNumberFormat="1" applyFont="1" applyFill="1" applyBorder="1" applyAlignment="1">
      <alignment vertical="top" wrapText="1"/>
    </xf>
    <xf numFmtId="4" fontId="13" fillId="13" borderId="1" xfId="0" applyNumberFormat="1" applyFont="1" applyFill="1" applyBorder="1" applyAlignment="1">
      <alignment vertical="top" wrapText="1"/>
    </xf>
    <xf numFmtId="4" fontId="13" fillId="14" borderId="1" xfId="0" applyNumberFormat="1" applyFont="1" applyFill="1" applyBorder="1" applyAlignment="1">
      <alignment vertical="top" wrapText="1"/>
    </xf>
    <xf numFmtId="4" fontId="13" fillId="16" borderId="1" xfId="0" applyNumberFormat="1" applyFont="1" applyFill="1" applyBorder="1" applyAlignment="1">
      <alignment vertical="top" wrapText="1"/>
    </xf>
    <xf numFmtId="4" fontId="10" fillId="18" borderId="1" xfId="0" applyNumberFormat="1" applyFont="1" applyFill="1" applyBorder="1" applyAlignment="1">
      <alignment vertical="top" wrapText="1"/>
    </xf>
    <xf numFmtId="4" fontId="13" fillId="22" borderId="1" xfId="0" applyNumberFormat="1" applyFont="1" applyFill="1" applyBorder="1" applyAlignment="1">
      <alignment horizontal="right" vertical="top" wrapText="1"/>
    </xf>
    <xf numFmtId="4" fontId="13" fillId="3" borderId="1" xfId="0" applyNumberFormat="1" applyFont="1" applyFill="1" applyBorder="1" applyAlignment="1">
      <alignment horizontal="right" vertical="top" wrapText="1"/>
    </xf>
    <xf numFmtId="4" fontId="13" fillId="20" borderId="1" xfId="0" applyNumberFormat="1" applyFont="1" applyFill="1" applyBorder="1" applyAlignment="1">
      <alignment horizontal="right" vertical="top" wrapText="1"/>
    </xf>
    <xf numFmtId="4" fontId="13" fillId="22" borderId="1" xfId="0" applyNumberFormat="1" applyFont="1" applyFill="1" applyBorder="1" applyAlignment="1">
      <alignment vertical="top" wrapText="1"/>
    </xf>
    <xf numFmtId="4" fontId="13" fillId="3" borderId="1" xfId="0" applyNumberFormat="1" applyFont="1" applyFill="1" applyBorder="1" applyAlignment="1">
      <alignment vertical="top" wrapText="1"/>
    </xf>
    <xf numFmtId="4" fontId="13" fillId="7" borderId="1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4" fontId="13" fillId="14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16" borderId="1" xfId="0" applyNumberFormat="1" applyFont="1" applyFill="1" applyBorder="1" applyAlignment="1">
      <alignment horizontal="right"/>
    </xf>
    <xf numFmtId="4" fontId="13" fillId="5" borderId="1" xfId="0" applyNumberFormat="1" applyFont="1" applyFill="1" applyBorder="1" applyAlignment="1">
      <alignment horizontal="right"/>
    </xf>
    <xf numFmtId="4" fontId="10" fillId="18" borderId="1" xfId="0" applyNumberFormat="1" applyFont="1" applyFill="1" applyBorder="1" applyAlignment="1">
      <alignment horizontal="right"/>
    </xf>
    <xf numFmtId="4" fontId="13" fillId="22" borderId="1" xfId="0" applyNumberFormat="1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right"/>
    </xf>
    <xf numFmtId="4" fontId="13" fillId="20" borderId="1" xfId="0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>
      <alignment horizontal="right"/>
    </xf>
    <xf numFmtId="0" fontId="17" fillId="0" borderId="0" xfId="0" applyFont="1"/>
    <xf numFmtId="4" fontId="11" fillId="14" borderId="1" xfId="0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1" fillId="16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11" fillId="22" borderId="1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4" fontId="11" fillId="20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horizontal="right"/>
    </xf>
    <xf numFmtId="4" fontId="11" fillId="14" borderId="1" xfId="0" applyNumberFormat="1" applyFont="1" applyFill="1" applyBorder="1"/>
    <xf numFmtId="4" fontId="11" fillId="0" borderId="1" xfId="0" applyNumberFormat="1" applyFont="1" applyBorder="1"/>
    <xf numFmtId="4" fontId="11" fillId="16" borderId="1" xfId="0" applyNumberFormat="1" applyFont="1" applyFill="1" applyBorder="1"/>
    <xf numFmtId="4" fontId="11" fillId="5" borderId="1" xfId="0" applyNumberFormat="1" applyFont="1" applyFill="1" applyBorder="1"/>
    <xf numFmtId="4" fontId="11" fillId="22" borderId="1" xfId="0" applyNumberFormat="1" applyFont="1" applyFill="1" applyBorder="1"/>
    <xf numFmtId="4" fontId="11" fillId="3" borderId="1" xfId="0" applyNumberFormat="1" applyFont="1" applyFill="1" applyBorder="1"/>
    <xf numFmtId="4" fontId="11" fillId="7" borderId="1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165" fontId="13" fillId="8" borderId="1" xfId="0" applyNumberFormat="1" applyFont="1" applyFill="1" applyBorder="1" applyAlignment="1">
      <alignment horizontal="right" wrapText="1"/>
    </xf>
    <xf numFmtId="165" fontId="13" fillId="3" borderId="1" xfId="0" applyNumberFormat="1" applyFont="1" applyFill="1" applyBorder="1" applyAlignment="1">
      <alignment horizontal="right" wrapText="1"/>
    </xf>
    <xf numFmtId="165" fontId="13" fillId="9" borderId="1" xfId="0" applyNumberFormat="1" applyFont="1" applyFill="1" applyBorder="1" applyAlignment="1">
      <alignment horizontal="right" wrapText="1"/>
    </xf>
    <xf numFmtId="165" fontId="13" fillId="10" borderId="1" xfId="0" applyNumberFormat="1" applyFont="1" applyFill="1" applyBorder="1" applyAlignment="1">
      <alignment horizontal="right" wrapText="1"/>
    </xf>
    <xf numFmtId="0" fontId="18" fillId="5" borderId="8" xfId="0" applyFont="1" applyFill="1" applyBorder="1" applyAlignment="1">
      <alignment horizontal="center"/>
    </xf>
    <xf numFmtId="0" fontId="2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4" fontId="13" fillId="5" borderId="1" xfId="0" applyNumberFormat="1" applyFont="1" applyFill="1" applyBorder="1"/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13" borderId="1" xfId="0" applyNumberFormat="1" applyFont="1" applyFill="1" applyBorder="1" applyAlignment="1">
      <alignment horizontal="right"/>
    </xf>
    <xf numFmtId="4" fontId="13" fillId="14" borderId="1" xfId="0" applyNumberFormat="1" applyFont="1" applyFill="1" applyBorder="1"/>
    <xf numFmtId="4" fontId="13" fillId="16" borderId="1" xfId="0" applyNumberFormat="1" applyFont="1" applyFill="1" applyBorder="1"/>
    <xf numFmtId="4" fontId="13" fillId="22" borderId="1" xfId="0" applyNumberFormat="1" applyFont="1" applyFill="1" applyBorder="1"/>
    <xf numFmtId="4" fontId="13" fillId="3" borderId="1" xfId="0" applyNumberFormat="1" applyFont="1" applyFill="1" applyBorder="1"/>
    <xf numFmtId="4" fontId="13" fillId="7" borderId="1" xfId="0" applyNumberFormat="1" applyFont="1" applyFill="1" applyBorder="1"/>
    <xf numFmtId="0" fontId="7" fillId="5" borderId="0" xfId="0" applyFont="1" applyFill="1"/>
    <xf numFmtId="0" fontId="18" fillId="5" borderId="1" xfId="0" applyFont="1" applyFill="1" applyBorder="1" applyAlignment="1">
      <alignment horizontal="center"/>
    </xf>
    <xf numFmtId="4" fontId="11" fillId="11" borderId="1" xfId="0" applyNumberFormat="1" applyFont="1" applyFill="1" applyBorder="1"/>
    <xf numFmtId="4" fontId="11" fillId="12" borderId="1" xfId="0" applyNumberFormat="1" applyFont="1" applyFill="1" applyBorder="1"/>
    <xf numFmtId="4" fontId="11" fillId="13" borderId="1" xfId="0" applyNumberFormat="1" applyFont="1" applyFill="1" applyBorder="1"/>
    <xf numFmtId="4" fontId="18" fillId="18" borderId="1" xfId="0" applyNumberFormat="1" applyFont="1" applyFill="1" applyBorder="1"/>
    <xf numFmtId="0" fontId="11" fillId="5" borderId="1" xfId="0" applyNumberFormat="1" applyFont="1" applyFill="1" applyBorder="1" applyAlignment="1">
      <alignment vertical="top" wrapText="1"/>
    </xf>
    <xf numFmtId="0" fontId="7" fillId="0" borderId="0" xfId="0" applyFont="1"/>
    <xf numFmtId="0" fontId="11" fillId="5" borderId="1" xfId="0" applyFont="1" applyFill="1" applyBorder="1" applyAlignment="1">
      <alignment vertical="top" wrapText="1"/>
    </xf>
    <xf numFmtId="0" fontId="11" fillId="5" borderId="1" xfId="5" applyNumberFormat="1" applyFont="1" applyFill="1" applyBorder="1" applyAlignment="1" applyProtection="1">
      <alignment vertical="top" wrapText="1"/>
      <protection hidden="1"/>
    </xf>
    <xf numFmtId="0" fontId="18" fillId="6" borderId="1" xfId="0" applyFont="1" applyFill="1" applyBorder="1" applyAlignment="1">
      <alignment horizontal="center" vertical="center" wrapText="1"/>
    </xf>
    <xf numFmtId="0" fontId="11" fillId="6" borderId="1" xfId="5" applyNumberFormat="1" applyFont="1" applyFill="1" applyBorder="1" applyAlignment="1" applyProtection="1">
      <alignment horizontal="left" vertical="top" wrapText="1"/>
      <protection hidden="1"/>
    </xf>
    <xf numFmtId="0" fontId="11" fillId="5" borderId="5" xfId="0" applyFont="1" applyFill="1" applyBorder="1" applyAlignment="1">
      <alignment vertical="top" wrapText="1"/>
    </xf>
    <xf numFmtId="166" fontId="18" fillId="5" borderId="1" xfId="0" applyNumberFormat="1" applyFont="1" applyFill="1" applyBorder="1" applyAlignment="1">
      <alignment horizontal="center" vertical="center" wrapText="1"/>
    </xf>
    <xf numFmtId="165" fontId="11" fillId="17" borderId="1" xfId="0" applyNumberFormat="1" applyFont="1" applyFill="1" applyBorder="1" applyAlignment="1">
      <alignment vertical="top" wrapText="1"/>
    </xf>
    <xf numFmtId="4" fontId="11" fillId="17" borderId="1" xfId="0" applyNumberFormat="1" applyFont="1" applyFill="1" applyBorder="1"/>
    <xf numFmtId="0" fontId="18" fillId="25" borderId="1" xfId="0" applyFont="1" applyFill="1" applyBorder="1" applyAlignment="1">
      <alignment horizontal="center" vertical="center" wrapText="1"/>
    </xf>
    <xf numFmtId="0" fontId="11" fillId="25" borderId="1" xfId="0" applyFont="1" applyFill="1" applyBorder="1" applyAlignment="1">
      <alignment vertical="center" wrapText="1"/>
    </xf>
    <xf numFmtId="165" fontId="11" fillId="25" borderId="1" xfId="0" applyNumberFormat="1" applyFont="1" applyFill="1" applyBorder="1" applyAlignment="1">
      <alignment vertical="top" wrapText="1"/>
    </xf>
    <xf numFmtId="4" fontId="11" fillId="25" borderId="1" xfId="0" applyNumberFormat="1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center" vertical="top" wrapText="1"/>
    </xf>
    <xf numFmtId="165" fontId="11" fillId="8" borderId="0" xfId="0" applyNumberFormat="1" applyFont="1" applyFill="1" applyAlignment="1">
      <alignment vertical="top"/>
    </xf>
    <xf numFmtId="165" fontId="11" fillId="3" borderId="0" xfId="0" applyNumberFormat="1" applyFont="1" applyFill="1" applyAlignment="1">
      <alignment vertical="top"/>
    </xf>
    <xf numFmtId="165" fontId="11" fillId="9" borderId="0" xfId="0" applyNumberFormat="1" applyFont="1" applyFill="1" applyAlignment="1">
      <alignment vertical="top"/>
    </xf>
    <xf numFmtId="165" fontId="11" fillId="10" borderId="0" xfId="0" applyNumberFormat="1" applyFont="1" applyFill="1" applyAlignment="1">
      <alignment vertical="top"/>
    </xf>
    <xf numFmtId="0" fontId="20" fillId="21" borderId="0" xfId="0" applyFont="1" applyFill="1"/>
    <xf numFmtId="4" fontId="15" fillId="21" borderId="0" xfId="0" applyNumberFormat="1" applyFont="1" applyFill="1"/>
    <xf numFmtId="0" fontId="4" fillId="0" borderId="0" xfId="0" applyFont="1"/>
    <xf numFmtId="4" fontId="16" fillId="21" borderId="1" xfId="0" applyNumberFormat="1" applyFont="1" applyFill="1" applyBorder="1"/>
    <xf numFmtId="4" fontId="15" fillId="0" borderId="0" xfId="0" applyNumberFormat="1" applyFont="1"/>
    <xf numFmtId="4" fontId="15" fillId="4" borderId="1" xfId="0" applyNumberFormat="1" applyFont="1" applyFill="1" applyBorder="1"/>
    <xf numFmtId="4" fontId="14" fillId="4" borderId="1" xfId="0" applyNumberFormat="1" applyFont="1" applyFill="1" applyBorder="1"/>
    <xf numFmtId="4" fontId="13" fillId="4" borderId="1" xfId="0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/>
    <xf numFmtId="4" fontId="13" fillId="4" borderId="1" xfId="0" applyNumberFormat="1" applyFont="1" applyFill="1" applyBorder="1"/>
    <xf numFmtId="4" fontId="15" fillId="5" borderId="0" xfId="0" applyNumberFormat="1" applyFont="1" applyFill="1"/>
    <xf numFmtId="4" fontId="14" fillId="2" borderId="1" xfId="0" applyNumberFormat="1" applyFont="1" applyFill="1" applyBorder="1"/>
    <xf numFmtId="4" fontId="15" fillId="0" borderId="1" xfId="0" applyNumberFormat="1" applyFont="1" applyBorder="1" applyAlignment="1">
      <alignment horizontal="center"/>
    </xf>
    <xf numFmtId="4" fontId="14" fillId="17" borderId="1" xfId="0" applyNumberFormat="1" applyFont="1" applyFill="1" applyBorder="1"/>
    <xf numFmtId="4" fontId="11" fillId="26" borderId="1" xfId="0" applyNumberFormat="1" applyFont="1" applyFill="1" applyBorder="1"/>
    <xf numFmtId="4" fontId="15" fillId="27" borderId="0" xfId="0" applyNumberFormat="1" applyFont="1" applyFill="1"/>
    <xf numFmtId="4" fontId="15" fillId="27" borderId="1" xfId="0" applyNumberFormat="1" applyFont="1" applyFill="1" applyBorder="1"/>
    <xf numFmtId="4" fontId="14" fillId="27" borderId="1" xfId="0" applyNumberFormat="1" applyFont="1" applyFill="1" applyBorder="1"/>
    <xf numFmtId="4" fontId="15" fillId="27" borderId="1" xfId="0" applyNumberFormat="1" applyFont="1" applyFill="1" applyBorder="1" applyAlignment="1">
      <alignment horizontal="center"/>
    </xf>
    <xf numFmtId="4" fontId="14" fillId="27" borderId="1" xfId="0" applyNumberFormat="1" applyFont="1" applyFill="1" applyBorder="1" applyAlignment="1">
      <alignment horizontal="right"/>
    </xf>
    <xf numFmtId="4" fontId="15" fillId="27" borderId="1" xfId="0" applyNumberFormat="1" applyFont="1" applyFill="1" applyBorder="1" applyAlignment="1">
      <alignment horizontal="right"/>
    </xf>
    <xf numFmtId="4" fontId="13" fillId="27" borderId="1" xfId="0" applyNumberFormat="1" applyFont="1" applyFill="1" applyBorder="1" applyAlignment="1">
      <alignment vertical="top" wrapText="1"/>
    </xf>
    <xf numFmtId="4" fontId="13" fillId="27" borderId="1" xfId="0" applyNumberFormat="1" applyFont="1" applyFill="1" applyBorder="1" applyAlignment="1">
      <alignment horizontal="right"/>
    </xf>
    <xf numFmtId="4" fontId="11" fillId="27" borderId="1" xfId="0" applyNumberFormat="1" applyFont="1" applyFill="1" applyBorder="1" applyAlignment="1">
      <alignment horizontal="right"/>
    </xf>
    <xf numFmtId="4" fontId="11" fillId="27" borderId="1" xfId="0" applyNumberFormat="1" applyFont="1" applyFill="1" applyBorder="1"/>
    <xf numFmtId="4" fontId="13" fillId="27" borderId="1" xfId="0" applyNumberFormat="1" applyFont="1" applyFill="1" applyBorder="1"/>
    <xf numFmtId="0" fontId="4" fillId="27" borderId="0" xfId="0" applyFont="1" applyFill="1"/>
    <xf numFmtId="4" fontId="15" fillId="3" borderId="0" xfId="0" applyNumberFormat="1" applyFont="1" applyFill="1"/>
    <xf numFmtId="0" fontId="4" fillId="3" borderId="0" xfId="0" applyFont="1" applyFill="1"/>
    <xf numFmtId="165" fontId="13" fillId="28" borderId="1" xfId="0" applyNumberFormat="1" applyFont="1" applyFill="1" applyBorder="1" applyAlignment="1">
      <alignment vertical="top" wrapText="1"/>
    </xf>
    <xf numFmtId="4" fontId="12" fillId="28" borderId="1" xfId="0" applyNumberFormat="1" applyFont="1" applyFill="1" applyBorder="1"/>
    <xf numFmtId="4" fontId="14" fillId="28" borderId="1" xfId="0" applyNumberFormat="1" applyFont="1" applyFill="1" applyBorder="1"/>
    <xf numFmtId="4" fontId="15" fillId="28" borderId="1" xfId="0" applyNumberFormat="1" applyFont="1" applyFill="1" applyBorder="1"/>
    <xf numFmtId="4" fontId="12" fillId="21" borderId="2" xfId="0" applyNumberFormat="1" applyFont="1" applyFill="1" applyBorder="1" applyAlignment="1">
      <alignment horizontal="center" wrapText="1"/>
    </xf>
    <xf numFmtId="4" fontId="14" fillId="24" borderId="1" xfId="0" applyNumberFormat="1" applyFont="1" applyFill="1" applyBorder="1"/>
    <xf numFmtId="4" fontId="14" fillId="29" borderId="1" xfId="0" applyNumberFormat="1" applyFont="1" applyFill="1" applyBorder="1"/>
    <xf numFmtId="164" fontId="14" fillId="3" borderId="3" xfId="0" applyNumberFormat="1" applyFont="1" applyFill="1" applyBorder="1" applyAlignment="1">
      <alignment horizontal="center" vertical="top" wrapText="1"/>
    </xf>
    <xf numFmtId="164" fontId="14" fillId="9" borderId="3" xfId="0" applyNumberFormat="1" applyFont="1" applyFill="1" applyBorder="1" applyAlignment="1">
      <alignment horizontal="center" vertical="top" wrapText="1"/>
    </xf>
    <xf numFmtId="164" fontId="14" fillId="10" borderId="3" xfId="0" applyNumberFormat="1" applyFont="1" applyFill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wrapText="1"/>
    </xf>
    <xf numFmtId="49" fontId="14" fillId="11" borderId="3" xfId="0" applyNumberFormat="1" applyFont="1" applyFill="1" applyBorder="1" applyAlignment="1">
      <alignment horizontal="center" wrapText="1"/>
    </xf>
    <xf numFmtId="49" fontId="14" fillId="12" borderId="3" xfId="0" applyNumberFormat="1" applyFont="1" applyFill="1" applyBorder="1" applyAlignment="1">
      <alignment horizontal="center" wrapText="1"/>
    </xf>
    <xf numFmtId="49" fontId="14" fillId="13" borderId="3" xfId="0" applyNumberFormat="1" applyFont="1" applyFill="1" applyBorder="1" applyAlignment="1">
      <alignment horizontal="center" wrapText="1"/>
    </xf>
    <xf numFmtId="49" fontId="14" fillId="7" borderId="3" xfId="0" applyNumberFormat="1" applyFont="1" applyFill="1" applyBorder="1" applyAlignment="1">
      <alignment horizontal="center" wrapText="1"/>
    </xf>
    <xf numFmtId="49" fontId="14" fillId="14" borderId="3" xfId="0" applyNumberFormat="1" applyFont="1" applyFill="1" applyBorder="1" applyAlignment="1">
      <alignment horizontal="center" wrapText="1"/>
    </xf>
    <xf numFmtId="49" fontId="14" fillId="15" borderId="3" xfId="0" applyNumberFormat="1" applyFont="1" applyFill="1" applyBorder="1" applyAlignment="1">
      <alignment horizontal="center" wrapText="1"/>
    </xf>
    <xf numFmtId="49" fontId="14" fillId="16" borderId="3" xfId="0" applyNumberFormat="1" applyFont="1" applyFill="1" applyBorder="1" applyAlignment="1">
      <alignment horizontal="center" wrapText="1"/>
    </xf>
    <xf numFmtId="49" fontId="15" fillId="17" borderId="3" xfId="0" applyNumberFormat="1" applyFont="1" applyFill="1" applyBorder="1" applyAlignment="1">
      <alignment horizontal="center" wrapText="1"/>
    </xf>
    <xf numFmtId="49" fontId="10" fillId="3" borderId="3" xfId="0" applyNumberFormat="1" applyFont="1" applyFill="1" applyBorder="1" applyAlignment="1">
      <alignment horizontal="center" wrapText="1"/>
    </xf>
    <xf numFmtId="49" fontId="16" fillId="16" borderId="3" xfId="0" applyNumberFormat="1" applyFont="1" applyFill="1" applyBorder="1" applyAlignment="1">
      <alignment horizontal="center" wrapText="1"/>
    </xf>
    <xf numFmtId="49" fontId="14" fillId="5" borderId="3" xfId="0" applyNumberFormat="1" applyFont="1" applyFill="1" applyBorder="1" applyAlignment="1">
      <alignment horizontal="center" wrapText="1"/>
    </xf>
    <xf numFmtId="49" fontId="10" fillId="18" borderId="3" xfId="0" applyNumberFormat="1" applyFont="1" applyFill="1" applyBorder="1" applyAlignment="1">
      <alignment horizontal="center" wrapText="1"/>
    </xf>
    <xf numFmtId="49" fontId="15" fillId="5" borderId="3" xfId="0" applyNumberFormat="1" applyFont="1" applyFill="1" applyBorder="1" applyAlignment="1">
      <alignment horizontal="center" wrapText="1"/>
    </xf>
    <xf numFmtId="49" fontId="13" fillId="20" borderId="3" xfId="0" applyNumberFormat="1" applyFont="1" applyFill="1" applyBorder="1" applyAlignment="1">
      <alignment horizontal="center" wrapText="1"/>
    </xf>
    <xf numFmtId="49" fontId="15" fillId="21" borderId="3" xfId="0" applyNumberFormat="1" applyFont="1" applyFill="1" applyBorder="1" applyAlignment="1">
      <alignment horizontal="center" wrapText="1"/>
    </xf>
    <xf numFmtId="49" fontId="14" fillId="22" borderId="3" xfId="0" applyNumberFormat="1" applyFont="1" applyFill="1" applyBorder="1" applyAlignment="1">
      <alignment horizontal="right" wrapText="1"/>
    </xf>
    <xf numFmtId="49" fontId="14" fillId="3" borderId="3" xfId="0" applyNumberFormat="1" applyFont="1" applyFill="1" applyBorder="1" applyAlignment="1">
      <alignment horizontal="right" wrapText="1"/>
    </xf>
    <xf numFmtId="49" fontId="14" fillId="20" borderId="3" xfId="0" applyNumberFormat="1" applyFont="1" applyFill="1" applyBorder="1" applyAlignment="1">
      <alignment horizontal="right" wrapText="1"/>
    </xf>
    <xf numFmtId="49" fontId="14" fillId="22" borderId="3" xfId="0" applyNumberFormat="1" applyFont="1" applyFill="1" applyBorder="1" applyAlignment="1">
      <alignment horizontal="center" wrapText="1"/>
    </xf>
    <xf numFmtId="49" fontId="14" fillId="23" borderId="3" xfId="0" applyNumberFormat="1" applyFont="1" applyFill="1" applyBorder="1" applyAlignment="1">
      <alignment horizontal="center" wrapText="1"/>
    </xf>
    <xf numFmtId="49" fontId="14" fillId="3" borderId="3" xfId="0" applyNumberFormat="1" applyFont="1" applyFill="1" applyBorder="1" applyAlignment="1">
      <alignment horizontal="center" wrapText="1"/>
    </xf>
    <xf numFmtId="49" fontId="14" fillId="9" borderId="3" xfId="0" applyNumberFormat="1" applyFont="1" applyFill="1" applyBorder="1" applyAlignment="1">
      <alignment horizontal="center" wrapText="1"/>
    </xf>
    <xf numFmtId="49" fontId="14" fillId="24" borderId="3" xfId="0" applyNumberFormat="1" applyFont="1" applyFill="1" applyBorder="1" applyAlignment="1">
      <alignment horizontal="center" wrapText="1"/>
    </xf>
    <xf numFmtId="49" fontId="14" fillId="6" borderId="3" xfId="0" applyNumberFormat="1" applyFont="1" applyFill="1" applyBorder="1" applyAlignment="1">
      <alignment horizontal="center" wrapText="1"/>
    </xf>
    <xf numFmtId="49" fontId="14" fillId="4" borderId="3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 applyProtection="1">
      <alignment horizontal="center" wrapText="1"/>
      <protection hidden="1"/>
    </xf>
    <xf numFmtId="49" fontId="15" fillId="0" borderId="3" xfId="0" applyNumberFormat="1" applyFont="1" applyBorder="1" applyAlignment="1">
      <alignment horizontal="center" wrapText="1"/>
    </xf>
    <xf numFmtId="49" fontId="14" fillId="27" borderId="3" xfId="0" applyNumberFormat="1" applyFont="1" applyFill="1" applyBorder="1" applyAlignment="1">
      <alignment horizontal="center" wrapText="1"/>
    </xf>
    <xf numFmtId="164" fontId="11" fillId="8" borderId="1" xfId="0" applyNumberFormat="1" applyFont="1" applyFill="1" applyBorder="1" applyAlignment="1">
      <alignment vertical="top"/>
    </xf>
    <xf numFmtId="164" fontId="11" fillId="3" borderId="1" xfId="0" applyNumberFormat="1" applyFont="1" applyFill="1" applyBorder="1" applyAlignment="1">
      <alignment vertical="top"/>
    </xf>
    <xf numFmtId="164" fontId="11" fillId="9" borderId="1" xfId="0" applyNumberFormat="1" applyFont="1" applyFill="1" applyBorder="1" applyAlignment="1">
      <alignment vertical="top"/>
    </xf>
    <xf numFmtId="164" fontId="11" fillId="10" borderId="1" xfId="0" applyNumberFormat="1" applyFont="1" applyFill="1" applyBorder="1" applyAlignment="1">
      <alignment vertical="top"/>
    </xf>
    <xf numFmtId="49" fontId="15" fillId="29" borderId="3" xfId="0" applyNumberFormat="1" applyFont="1" applyFill="1" applyBorder="1" applyAlignment="1">
      <alignment horizontal="center" wrapText="1"/>
    </xf>
    <xf numFmtId="4" fontId="15" fillId="29" borderId="1" xfId="0" applyNumberFormat="1" applyFont="1" applyFill="1" applyBorder="1"/>
    <xf numFmtId="4" fontId="13" fillId="29" borderId="1" xfId="0" applyNumberFormat="1" applyFont="1" applyFill="1" applyBorder="1" applyAlignment="1">
      <alignment vertical="top" wrapText="1"/>
    </xf>
    <xf numFmtId="4" fontId="13" fillId="29" borderId="1" xfId="0" applyNumberFormat="1" applyFont="1" applyFill="1" applyBorder="1" applyAlignment="1">
      <alignment horizontal="right"/>
    </xf>
    <xf numFmtId="4" fontId="11" fillId="29" borderId="1" xfId="0" applyNumberFormat="1" applyFont="1" applyFill="1" applyBorder="1" applyAlignment="1">
      <alignment horizontal="right"/>
    </xf>
    <xf numFmtId="4" fontId="11" fillId="29" borderId="1" xfId="0" applyNumberFormat="1" applyFont="1" applyFill="1" applyBorder="1"/>
    <xf numFmtId="4" fontId="13" fillId="29" borderId="1" xfId="0" applyNumberFormat="1" applyFont="1" applyFill="1" applyBorder="1"/>
    <xf numFmtId="4" fontId="15" fillId="5" borderId="1" xfId="0" applyNumberFormat="1" applyFont="1" applyFill="1" applyBorder="1" applyAlignment="1">
      <alignment horizontal="center"/>
    </xf>
    <xf numFmtId="4" fontId="14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0" fontId="4" fillId="5" borderId="0" xfId="0" applyFont="1" applyFill="1"/>
    <xf numFmtId="0" fontId="5" fillId="0" borderId="0" xfId="0" applyFont="1"/>
    <xf numFmtId="0" fontId="18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8" fillId="0" borderId="1" xfId="0" applyFont="1" applyBorder="1"/>
    <xf numFmtId="0" fontId="11" fillId="0" borderId="6" xfId="0" applyFont="1" applyBorder="1" applyAlignment="1">
      <alignment horizontal="left" vertical="top" wrapText="1"/>
    </xf>
    <xf numFmtId="49" fontId="18" fillId="0" borderId="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 wrapText="1"/>
    </xf>
    <xf numFmtId="0" fontId="11" fillId="5" borderId="5" xfId="0" applyNumberFormat="1" applyFont="1" applyFill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10" fillId="3" borderId="1" xfId="0" applyNumberFormat="1" applyFont="1" applyFill="1" applyBorder="1" applyAlignment="1">
      <alignment horizontal="center"/>
    </xf>
    <xf numFmtId="4" fontId="16" fillId="16" borderId="2" xfId="0" applyNumberFormat="1" applyFont="1" applyFill="1" applyBorder="1" applyAlignment="1">
      <alignment horizontal="center" wrapText="1"/>
    </xf>
    <xf numFmtId="4" fontId="10" fillId="18" borderId="1" xfId="0" applyNumberFormat="1" applyFont="1" applyFill="1" applyBorder="1" applyAlignment="1">
      <alignment horizontal="center"/>
    </xf>
    <xf numFmtId="4" fontId="16" fillId="19" borderId="2" xfId="0" applyNumberFormat="1" applyFont="1" applyFill="1" applyBorder="1" applyAlignment="1">
      <alignment horizontal="center" wrapText="1"/>
    </xf>
    <xf numFmtId="4" fontId="13" fillId="20" borderId="1" xfId="0" applyNumberFormat="1" applyFont="1" applyFill="1" applyBorder="1" applyAlignment="1">
      <alignment horizontal="center"/>
    </xf>
    <xf numFmtId="4" fontId="15" fillId="23" borderId="1" xfId="0" applyNumberFormat="1" applyFont="1" applyFill="1" applyBorder="1"/>
    <xf numFmtId="4" fontId="15" fillId="9" borderId="1" xfId="0" applyNumberFormat="1" applyFont="1" applyFill="1" applyBorder="1"/>
    <xf numFmtId="4" fontId="15" fillId="24" borderId="1" xfId="0" applyNumberFormat="1" applyFont="1" applyFill="1" applyBorder="1"/>
    <xf numFmtId="4" fontId="15" fillId="6" borderId="1" xfId="0" applyNumberFormat="1" applyFont="1" applyFill="1" applyBorder="1"/>
    <xf numFmtId="0" fontId="4" fillId="0" borderId="1" xfId="0" applyFont="1" applyBorder="1"/>
    <xf numFmtId="164" fontId="14" fillId="8" borderId="3" xfId="0" applyNumberFormat="1" applyFont="1" applyFill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right" wrapText="1"/>
    </xf>
    <xf numFmtId="49" fontId="16" fillId="19" borderId="3" xfId="0" applyNumberFormat="1" applyFont="1" applyFill="1" applyBorder="1" applyAlignment="1">
      <alignment horizontal="center" wrapText="1"/>
    </xf>
    <xf numFmtId="49" fontId="14" fillId="20" borderId="3" xfId="0" applyNumberFormat="1" applyFont="1" applyFill="1" applyBorder="1" applyAlignment="1">
      <alignment horizontal="center" wrapText="1"/>
    </xf>
    <xf numFmtId="4" fontId="14" fillId="2" borderId="1" xfId="0" applyNumberFormat="1" applyFont="1" applyFill="1" applyBorder="1" applyAlignment="1">
      <alignment horizontal="right"/>
    </xf>
    <xf numFmtId="0" fontId="17" fillId="2" borderId="0" xfId="0" applyFont="1" applyFill="1"/>
    <xf numFmtId="4" fontId="15" fillId="11" borderId="1" xfId="0" applyNumberFormat="1" applyFont="1" applyFill="1" applyBorder="1" applyAlignment="1">
      <alignment horizontal="center"/>
    </xf>
    <xf numFmtId="4" fontId="15" fillId="12" borderId="1" xfId="0" applyNumberFormat="1" applyFont="1" applyFill="1" applyBorder="1" applyAlignment="1">
      <alignment horizontal="center"/>
    </xf>
    <xf numFmtId="4" fontId="15" fillId="13" borderId="1" xfId="0" applyNumberFormat="1" applyFont="1" applyFill="1" applyBorder="1" applyAlignment="1">
      <alignment horizontal="center"/>
    </xf>
    <xf numFmtId="4" fontId="15" fillId="14" borderId="1" xfId="0" applyNumberFormat="1" applyFont="1" applyFill="1" applyBorder="1" applyAlignment="1">
      <alignment horizontal="center"/>
    </xf>
    <xf numFmtId="4" fontId="15" fillId="16" borderId="1" xfId="0" applyNumberFormat="1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center"/>
    </xf>
    <xf numFmtId="4" fontId="15" fillId="29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165" fontId="11" fillId="8" borderId="1" xfId="0" applyNumberFormat="1" applyFont="1" applyFill="1" applyBorder="1"/>
    <xf numFmtId="165" fontId="11" fillId="3" borderId="1" xfId="0" applyNumberFormat="1" applyFont="1" applyFill="1" applyBorder="1"/>
    <xf numFmtId="165" fontId="11" fillId="9" borderId="1" xfId="0" applyNumberFormat="1" applyFont="1" applyFill="1" applyBorder="1"/>
    <xf numFmtId="165" fontId="11" fillId="10" borderId="1" xfId="0" applyNumberFormat="1" applyFont="1" applyFill="1" applyBorder="1"/>
    <xf numFmtId="4" fontId="14" fillId="14" borderId="1" xfId="0" applyNumberFormat="1" applyFont="1" applyFill="1" applyBorder="1" applyAlignment="1">
      <alignment horizontal="right"/>
    </xf>
    <xf numFmtId="4" fontId="14" fillId="1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4" fontId="14" fillId="29" borderId="1" xfId="0" applyNumberFormat="1" applyFont="1" applyFill="1" applyBorder="1" applyAlignment="1">
      <alignment horizontal="right"/>
    </xf>
    <xf numFmtId="4" fontId="15" fillId="14" borderId="1" xfId="0" applyNumberFormat="1" applyFont="1" applyFill="1" applyBorder="1" applyAlignment="1">
      <alignment horizontal="right"/>
    </xf>
    <xf numFmtId="4" fontId="15" fillId="16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4" fontId="15" fillId="29" borderId="1" xfId="0" applyNumberFormat="1" applyFont="1" applyFill="1" applyBorder="1" applyAlignment="1">
      <alignment horizontal="right"/>
    </xf>
    <xf numFmtId="4" fontId="15" fillId="27" borderId="1" xfId="8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/>
    <xf numFmtId="4" fontId="13" fillId="5" borderId="1" xfId="0" applyNumberFormat="1" applyFont="1" applyFill="1" applyBorder="1" applyAlignment="1">
      <alignment horizontal="right" vertical="top" wrapText="1"/>
    </xf>
    <xf numFmtId="4" fontId="14" fillId="28" borderId="1" xfId="0" applyNumberFormat="1" applyFont="1" applyFill="1" applyBorder="1" applyAlignment="1">
      <alignment horizontal="right"/>
    </xf>
    <xf numFmtId="4" fontId="10" fillId="28" borderId="1" xfId="0" applyNumberFormat="1" applyFont="1" applyFill="1" applyBorder="1"/>
    <xf numFmtId="4" fontId="16" fillId="28" borderId="1" xfId="0" applyNumberFormat="1" applyFont="1" applyFill="1" applyBorder="1"/>
    <xf numFmtId="0" fontId="17" fillId="28" borderId="0" xfId="0" applyFont="1" applyFill="1"/>
    <xf numFmtId="4" fontId="10" fillId="20" borderId="1" xfId="0" applyNumberFormat="1" applyFont="1" applyFill="1" applyBorder="1"/>
    <xf numFmtId="4" fontId="14" fillId="23" borderId="1" xfId="0" applyNumberFormat="1" applyFont="1" applyFill="1" applyBorder="1"/>
    <xf numFmtId="4" fontId="14" fillId="9" borderId="1" xfId="0" applyNumberFormat="1" applyFont="1" applyFill="1" applyBorder="1"/>
    <xf numFmtId="4" fontId="14" fillId="6" borderId="1" xfId="0" applyNumberFormat="1" applyFont="1" applyFill="1" applyBorder="1"/>
    <xf numFmtId="165" fontId="13" fillId="25" borderId="1" xfId="0" applyNumberFormat="1" applyFont="1" applyFill="1" applyBorder="1" applyAlignment="1">
      <alignment vertical="top" wrapText="1"/>
    </xf>
    <xf numFmtId="165" fontId="11" fillId="26" borderId="1" xfId="0" applyNumberFormat="1" applyFont="1" applyFill="1" applyBorder="1" applyAlignment="1">
      <alignment vertical="top" wrapText="1"/>
    </xf>
    <xf numFmtId="4" fontId="11" fillId="26" borderId="1" xfId="0" applyNumberFormat="1" applyFont="1" applyFill="1" applyBorder="1" applyAlignment="1">
      <alignment horizontal="right"/>
    </xf>
    <xf numFmtId="0" fontId="7" fillId="26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4" fontId="15" fillId="11" borderId="0" xfId="0" applyNumberFormat="1" applyFont="1" applyFill="1"/>
    <xf numFmtId="4" fontId="15" fillId="12" borderId="0" xfId="0" applyNumberFormat="1" applyFont="1" applyFill="1"/>
    <xf numFmtId="4" fontId="15" fillId="13" borderId="0" xfId="0" applyNumberFormat="1" applyFont="1" applyFill="1"/>
    <xf numFmtId="4" fontId="15" fillId="7" borderId="0" xfId="0" applyNumberFormat="1" applyFont="1" applyFill="1"/>
    <xf numFmtId="4" fontId="15" fillId="0" borderId="0" xfId="0" applyNumberFormat="1" applyFont="1" applyAlignment="1">
      <alignment horizontal="right"/>
    </xf>
    <xf numFmtId="4" fontId="15" fillId="14" borderId="0" xfId="0" applyNumberFormat="1" applyFont="1" applyFill="1"/>
    <xf numFmtId="4" fontId="15" fillId="16" borderId="0" xfId="0" applyNumberFormat="1" applyFont="1" applyFill="1"/>
    <xf numFmtId="4" fontId="10" fillId="3" borderId="0" xfId="0" applyNumberFormat="1" applyFont="1" applyFill="1"/>
    <xf numFmtId="4" fontId="10" fillId="18" borderId="0" xfId="0" applyNumberFormat="1" applyFont="1" applyFill="1"/>
    <xf numFmtId="4" fontId="13" fillId="20" borderId="0" xfId="0" applyNumberFormat="1" applyFont="1" applyFill="1" applyBorder="1"/>
    <xf numFmtId="4" fontId="15" fillId="22" borderId="0" xfId="0" applyNumberFormat="1" applyFont="1" applyFill="1" applyAlignment="1">
      <alignment horizontal="right"/>
    </xf>
    <xf numFmtId="4" fontId="15" fillId="3" borderId="0" xfId="0" applyNumberFormat="1" applyFont="1" applyFill="1" applyAlignment="1">
      <alignment horizontal="right"/>
    </xf>
    <xf numFmtId="4" fontId="15" fillId="20" borderId="0" xfId="0" applyNumberFormat="1" applyFont="1" applyFill="1" applyAlignment="1">
      <alignment horizontal="right"/>
    </xf>
    <xf numFmtId="4" fontId="15" fillId="22" borderId="0" xfId="0" applyNumberFormat="1" applyFont="1" applyFill="1"/>
    <xf numFmtId="4" fontId="15" fillId="5" borderId="0" xfId="0" applyNumberFormat="1" applyFont="1" applyFill="1" applyBorder="1"/>
    <xf numFmtId="4" fontId="15" fillId="4" borderId="0" xfId="0" applyNumberFormat="1" applyFont="1" applyFill="1"/>
    <xf numFmtId="4" fontId="15" fillId="29" borderId="0" xfId="0" applyNumberFormat="1" applyFont="1" applyFill="1"/>
    <xf numFmtId="4" fontId="7" fillId="0" borderId="0" xfId="0" applyNumberFormat="1" applyFont="1"/>
    <xf numFmtId="0" fontId="4" fillId="14" borderId="0" xfId="0" applyFont="1" applyFill="1"/>
    <xf numFmtId="0" fontId="17" fillId="15" borderId="0" xfId="0" applyFont="1" applyFill="1"/>
    <xf numFmtId="0" fontId="4" fillId="17" borderId="0" xfId="0" applyFont="1" applyFill="1"/>
    <xf numFmtId="0" fontId="6" fillId="3" borderId="0" xfId="0" applyFont="1" applyFill="1"/>
    <xf numFmtId="0" fontId="23" fillId="16" borderId="0" xfId="0" applyFont="1" applyFill="1"/>
    <xf numFmtId="0" fontId="6" fillId="18" borderId="0" xfId="0" applyFont="1" applyFill="1"/>
    <xf numFmtId="0" fontId="23" fillId="19" borderId="0" xfId="0" applyFont="1" applyFill="1"/>
    <xf numFmtId="0" fontId="8" fillId="20" borderId="0" xfId="0" applyFont="1" applyFill="1"/>
    <xf numFmtId="0" fontId="4" fillId="22" borderId="0" xfId="0" applyFont="1" applyFill="1" applyAlignment="1">
      <alignment horizontal="right"/>
    </xf>
    <xf numFmtId="0" fontId="17" fillId="2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4" fillId="20" borderId="0" xfId="0" applyFont="1" applyFill="1" applyAlignment="1">
      <alignment horizontal="right"/>
    </xf>
    <xf numFmtId="0" fontId="17" fillId="20" borderId="0" xfId="0" applyFont="1" applyFill="1"/>
    <xf numFmtId="0" fontId="4" fillId="22" borderId="0" xfId="0" applyFont="1" applyFill="1"/>
    <xf numFmtId="0" fontId="4" fillId="23" borderId="0" xfId="0" applyFont="1" applyFill="1"/>
    <xf numFmtId="0" fontId="4" fillId="24" borderId="0" xfId="0" applyFont="1" applyFill="1"/>
    <xf numFmtId="0" fontId="4" fillId="16" borderId="0" xfId="0" applyFont="1" applyFill="1"/>
    <xf numFmtId="0" fontId="4" fillId="7" borderId="0" xfId="0" applyFont="1" applyFill="1"/>
    <xf numFmtId="0" fontId="4" fillId="6" borderId="0" xfId="0" applyFont="1" applyFill="1"/>
    <xf numFmtId="0" fontId="4" fillId="4" borderId="0" xfId="0" applyFont="1" applyFill="1"/>
    <xf numFmtId="165" fontId="4" fillId="8" borderId="0" xfId="0" applyNumberFormat="1" applyFont="1" applyFill="1"/>
    <xf numFmtId="165" fontId="4" fillId="3" borderId="0" xfId="0" applyNumberFormat="1" applyFont="1" applyFill="1"/>
    <xf numFmtId="165" fontId="4" fillId="9" borderId="0" xfId="0" applyNumberFormat="1" applyFont="1" applyFill="1"/>
    <xf numFmtId="165" fontId="4" fillId="10" borderId="0" xfId="0" applyNumberFormat="1" applyFont="1" applyFill="1"/>
    <xf numFmtId="4" fontId="14" fillId="15" borderId="0" xfId="0" applyNumberFormat="1" applyFont="1" applyFill="1"/>
    <xf numFmtId="4" fontId="15" fillId="17" borderId="0" xfId="0" applyNumberFormat="1" applyFont="1" applyFill="1"/>
    <xf numFmtId="4" fontId="16" fillId="16" borderId="0" xfId="0" applyNumberFormat="1" applyFont="1" applyFill="1"/>
    <xf numFmtId="4" fontId="16" fillId="19" borderId="0" xfId="0" applyNumberFormat="1" applyFont="1" applyFill="1"/>
    <xf numFmtId="4" fontId="13" fillId="20" borderId="0" xfId="0" applyNumberFormat="1" applyFont="1" applyFill="1"/>
    <xf numFmtId="4" fontId="14" fillId="22" borderId="0" xfId="0" applyNumberFormat="1" applyFont="1" applyFill="1" applyAlignment="1">
      <alignment horizontal="right"/>
    </xf>
    <xf numFmtId="4" fontId="14" fillId="3" borderId="0" xfId="0" applyNumberFormat="1" applyFont="1" applyFill="1" applyAlignment="1">
      <alignment horizontal="right"/>
    </xf>
    <xf numFmtId="4" fontId="14" fillId="20" borderId="0" xfId="0" applyNumberFormat="1" applyFont="1" applyFill="1"/>
    <xf numFmtId="4" fontId="15" fillId="23" borderId="0" xfId="0" applyNumberFormat="1" applyFont="1" applyFill="1"/>
    <xf numFmtId="4" fontId="15" fillId="9" borderId="0" xfId="0" applyNumberFormat="1" applyFont="1" applyFill="1"/>
    <xf numFmtId="4" fontId="15" fillId="24" borderId="0" xfId="0" applyNumberFormat="1" applyFont="1" applyFill="1"/>
    <xf numFmtId="4" fontId="15" fillId="6" borderId="0" xfId="0" applyNumberFormat="1" applyFont="1" applyFill="1"/>
    <xf numFmtId="0" fontId="18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0" xfId="0" applyFont="1" applyFill="1"/>
    <xf numFmtId="4" fontId="15" fillId="0" borderId="1" xfId="0" applyNumberFormat="1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5" applyNumberFormat="1" applyFont="1" applyFill="1" applyBorder="1" applyAlignment="1" applyProtection="1">
      <alignment vertical="top" wrapText="1" shrinkToFit="1"/>
      <protection hidden="1"/>
    </xf>
    <xf numFmtId="4" fontId="4" fillId="0" borderId="0" xfId="0" applyNumberFormat="1" applyFont="1"/>
    <xf numFmtId="4" fontId="17" fillId="0" borderId="0" xfId="0" applyNumberFormat="1" applyFont="1" applyFill="1"/>
    <xf numFmtId="4" fontId="15" fillId="0" borderId="5" xfId="0" applyNumberFormat="1" applyFont="1" applyBorder="1" applyAlignment="1">
      <alignment horizontal="center" wrapText="1"/>
    </xf>
    <xf numFmtId="4" fontId="15" fillId="0" borderId="3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4" fontId="15" fillId="29" borderId="4" xfId="0" applyNumberFormat="1" applyFont="1" applyFill="1" applyBorder="1" applyAlignment="1">
      <alignment horizontal="center"/>
    </xf>
    <xf numFmtId="4" fontId="15" fillId="29" borderId="8" xfId="0" applyNumberFormat="1" applyFont="1" applyFill="1" applyBorder="1" applyAlignment="1">
      <alignment horizontal="center"/>
    </xf>
    <xf numFmtId="4" fontId="15" fillId="29" borderId="5" xfId="0" applyNumberFormat="1" applyFont="1" applyFill="1" applyBorder="1" applyAlignment="1">
      <alignment horizontal="center" wrapText="1"/>
    </xf>
    <xf numFmtId="4" fontId="15" fillId="29" borderId="3" xfId="0" applyNumberFormat="1" applyFont="1" applyFill="1" applyBorder="1" applyAlignment="1">
      <alignment horizontal="center" wrapText="1"/>
    </xf>
    <xf numFmtId="49" fontId="15" fillId="29" borderId="1" xfId="0" applyNumberFormat="1" applyFont="1" applyFill="1" applyBorder="1" applyAlignment="1">
      <alignment horizontal="center" wrapText="1"/>
    </xf>
  </cellXfs>
  <cellStyles count="9">
    <cellStyle name="Обычный" xfId="0" builtinId="0"/>
    <cellStyle name="Обычный 15 2" xfId="3"/>
    <cellStyle name="Обычный 2" xfId="2"/>
    <cellStyle name="Обычный 3" xfId="4"/>
    <cellStyle name="Обычный 4" xfId="8"/>
    <cellStyle name="Обычный_Tmp1" xfId="5"/>
    <cellStyle name="Финансовый 2" xfId="1"/>
    <cellStyle name="Финансовый 2 2" xfId="6"/>
    <cellStyle name="Финансовый 3" xfId="7"/>
  </cellStyles>
  <dxfs count="0"/>
  <tableStyles count="0" defaultTableStyle="TableStyleMedium2" defaultPivotStyle="PivotStyleLight16"/>
  <colors>
    <mruColors>
      <color rgb="FFFFFFCC"/>
      <color rgb="FFFF99CC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5"/>
  <sheetViews>
    <sheetView tabSelected="1" zoomScale="80" zoomScaleNormal="80" workbookViewId="0">
      <pane xSplit="67" ySplit="9" topLeftCell="BR10" activePane="bottomRight" state="frozen"/>
      <selection pane="topRight" activeCell="BP1" sqref="BP1"/>
      <selection pane="bottomLeft" activeCell="A12" sqref="A12"/>
      <selection pane="bottomRight" sqref="A1:XFD1048576"/>
    </sheetView>
  </sheetViews>
  <sheetFormatPr defaultRowHeight="15.75" x14ac:dyDescent="0.25"/>
  <cols>
    <col min="1" max="1" width="26.7109375" style="236" customWidth="1"/>
    <col min="2" max="2" width="47" style="125" customWidth="1"/>
    <col min="3" max="3" width="12.5703125" style="304" hidden="1" customWidth="1"/>
    <col min="4" max="4" width="13.140625" style="181" hidden="1" customWidth="1"/>
    <col min="5" max="5" width="0.140625" style="305" hidden="1" customWidth="1"/>
    <col min="6" max="6" width="13.140625" style="306" hidden="1" customWidth="1"/>
    <col min="7" max="7" width="13.140625" style="304" hidden="1" customWidth="1"/>
    <col min="8" max="8" width="0.28515625" style="155" hidden="1" customWidth="1"/>
    <col min="9" max="9" width="0.140625" style="155" hidden="1" customWidth="1"/>
    <col min="10" max="10" width="12.5703125" style="307" hidden="1" customWidth="1"/>
    <col min="11" max="11" width="14.7109375" style="308" hidden="1" customWidth="1"/>
    <col min="12" max="13" width="10.42578125" style="155" hidden="1" customWidth="1"/>
    <col min="14" max="14" width="12" style="307" hidden="1" customWidth="1"/>
    <col min="15" max="15" width="12.7109375" style="308" hidden="1" customWidth="1"/>
    <col min="16" max="16" width="10.42578125" style="155" hidden="1" customWidth="1"/>
    <col min="17" max="17" width="10.42578125" style="309" hidden="1" customWidth="1"/>
    <col min="18" max="18" width="10.42578125" style="307" hidden="1" customWidth="1"/>
    <col min="19" max="19" width="10.42578125" style="309" hidden="1" customWidth="1"/>
    <col min="20" max="20" width="10.42578125" style="310" hidden="1" customWidth="1"/>
    <col min="21" max="21" width="12.7109375" style="311" hidden="1" customWidth="1"/>
    <col min="22" max="22" width="12.85546875" style="312" hidden="1" customWidth="1"/>
    <col min="23" max="23" width="10.42578125" style="155" hidden="1" customWidth="1"/>
    <col min="24" max="24" width="11.7109375" style="350" hidden="1" customWidth="1"/>
    <col min="25" max="25" width="10.42578125" style="155" hidden="1" customWidth="1"/>
    <col min="26" max="26" width="11.5703125" style="313" hidden="1" customWidth="1"/>
    <col min="27" max="27" width="10.42578125" style="155" hidden="1" customWidth="1"/>
    <col min="28" max="28" width="0.140625" style="351" hidden="1" customWidth="1"/>
    <col min="29" max="29" width="0.42578125" style="314" hidden="1" customWidth="1"/>
    <col min="30" max="30" width="0.7109375" style="155" hidden="1" customWidth="1"/>
    <col min="31" max="31" width="12.140625" style="352" hidden="1" customWidth="1"/>
    <col min="32" max="32" width="0.28515625" style="163" hidden="1" customWidth="1"/>
    <col min="33" max="33" width="12.42578125" style="315" hidden="1" customWidth="1"/>
    <col min="34" max="34" width="11.28515625" style="155" hidden="1" customWidth="1"/>
    <col min="35" max="35" width="14.85546875" style="353" hidden="1" customWidth="1"/>
    <col min="36" max="36" width="0.140625" style="163" hidden="1" customWidth="1"/>
    <col min="37" max="37" width="12.42578125" style="354" hidden="1" customWidth="1"/>
    <col min="38" max="38" width="10.7109375" style="155" hidden="1" customWidth="1"/>
    <col min="39" max="39" width="0.140625" style="152" hidden="1" customWidth="1"/>
    <col min="40" max="40" width="16.85546875" style="317" hidden="1" customWidth="1"/>
    <col min="41" max="41" width="15.140625" style="155" hidden="1" customWidth="1"/>
    <col min="42" max="42" width="16.85546875" style="355" hidden="1" customWidth="1"/>
    <col min="43" max="43" width="15.42578125" style="318" hidden="1" customWidth="1"/>
    <col min="44" max="44" width="0.140625" style="155" hidden="1" customWidth="1"/>
    <col min="45" max="45" width="15.42578125" style="356" hidden="1" customWidth="1"/>
    <col min="46" max="46" width="18.5703125" style="319" hidden="1" customWidth="1"/>
    <col min="47" max="47" width="13.42578125" style="155" hidden="1" customWidth="1"/>
    <col min="48" max="48" width="16" style="357" hidden="1" customWidth="1"/>
    <col min="49" max="49" width="13.140625" style="320" hidden="1" customWidth="1"/>
    <col min="50" max="50" width="14.42578125" style="163" hidden="1" customWidth="1"/>
    <col min="51" max="51" width="18.140625" style="358" hidden="1" customWidth="1"/>
    <col min="52" max="52" width="15" style="180" hidden="1" customWidth="1"/>
    <col min="53" max="53" width="15.140625" style="163" hidden="1" customWidth="1"/>
    <col min="54" max="54" width="20.42578125" style="359" hidden="1" customWidth="1"/>
    <col min="55" max="55" width="18.42578125" style="360" hidden="1" customWidth="1"/>
    <col min="56" max="57" width="10.42578125" style="155" hidden="1" customWidth="1"/>
    <col min="58" max="58" width="15.5703125" style="180" hidden="1" customWidth="1"/>
    <col min="59" max="60" width="15.5703125" style="163" hidden="1" customWidth="1"/>
    <col min="61" max="61" width="15.7109375" style="313" hidden="1" customWidth="1"/>
    <col min="62" max="62" width="15.5703125" style="180" hidden="1" customWidth="1"/>
    <col min="63" max="63" width="15.7109375" style="155" hidden="1" customWidth="1"/>
    <col min="64" max="64" width="17.5703125" style="310" hidden="1" customWidth="1"/>
    <col min="65" max="65" width="13.140625" style="155" hidden="1" customWidth="1"/>
    <col min="66" max="66" width="20" style="361" hidden="1" customWidth="1"/>
    <col min="67" max="67" width="19.28515625" style="163" customWidth="1"/>
    <col min="68" max="68" width="15.28515625" style="322" hidden="1" customWidth="1"/>
    <col min="69" max="69" width="17.7109375" style="155" hidden="1" customWidth="1"/>
    <col min="70" max="70" width="17.7109375" style="155" customWidth="1"/>
    <col min="71" max="71" width="19.28515625" style="163" customWidth="1"/>
    <col min="72" max="72" width="15" style="155" hidden="1" customWidth="1"/>
    <col min="73" max="73" width="17.5703125" style="155" hidden="1" customWidth="1"/>
    <col min="74" max="74" width="14.5703125" style="155" hidden="1" customWidth="1"/>
    <col min="75" max="75" width="13.28515625" style="155" hidden="1" customWidth="1"/>
    <col min="76" max="76" width="16.5703125" style="155" hidden="1" customWidth="1"/>
    <col min="77" max="77" width="13" style="313" hidden="1" customWidth="1"/>
    <col min="78" max="78" width="16" style="163" customWidth="1"/>
    <col min="79" max="79" width="17.85546875" style="163" customWidth="1"/>
    <col min="80" max="80" width="13.28515625" style="155" hidden="1" customWidth="1"/>
    <col min="81" max="81" width="14" style="155" hidden="1" customWidth="1"/>
    <col min="82" max="82" width="13.5703125" style="155" hidden="1" customWidth="1"/>
    <col min="83" max="83" width="13.140625" style="155" hidden="1" customWidth="1"/>
    <col min="84" max="84" width="18" style="155" customWidth="1"/>
    <col min="85" max="85" width="16.42578125" style="163" customWidth="1"/>
    <col min="86" max="86" width="15.85546875" style="155" hidden="1" customWidth="1"/>
    <col min="87" max="87" width="15.5703125" style="155" hidden="1" customWidth="1"/>
    <col min="88" max="88" width="14.7109375" style="155" hidden="1" customWidth="1"/>
    <col min="89" max="89" width="13.140625" style="155" hidden="1" customWidth="1"/>
    <col min="90" max="90" width="12.7109375" style="155" hidden="1" customWidth="1"/>
    <col min="91" max="91" width="12.42578125" style="155" hidden="1" customWidth="1"/>
    <col min="92" max="92" width="14.7109375" style="155" hidden="1" customWidth="1"/>
    <col min="93" max="93" width="14.28515625" style="155" hidden="1" customWidth="1"/>
    <col min="94" max="94" width="13.42578125" style="155" hidden="1" customWidth="1"/>
    <col min="95" max="95" width="13.85546875" style="168" hidden="1" customWidth="1"/>
    <col min="96" max="96" width="13.85546875" style="163" customWidth="1"/>
    <col min="97" max="97" width="18.7109375" style="163" customWidth="1"/>
    <col min="98" max="98" width="13.28515625" style="155" hidden="1" customWidth="1"/>
    <col min="99" max="99" width="13.42578125" style="155" hidden="1" customWidth="1"/>
    <col min="100" max="100" width="13.7109375" style="155" hidden="1" customWidth="1"/>
    <col min="101" max="101" width="14.28515625" style="155" hidden="1" customWidth="1"/>
    <col min="102" max="102" width="16.85546875" style="155" hidden="1" customWidth="1"/>
    <col min="103" max="103" width="16.7109375" style="155" hidden="1" customWidth="1"/>
    <col min="104" max="104" width="14.7109375" style="155" hidden="1" customWidth="1"/>
    <col min="105" max="105" width="14.5703125" style="155" hidden="1" customWidth="1"/>
    <col min="106" max="106" width="12.28515625" style="155" hidden="1" customWidth="1"/>
    <col min="107" max="107" width="12.5703125" style="155" hidden="1" customWidth="1"/>
    <col min="108" max="108" width="14.7109375" style="155" hidden="1" customWidth="1"/>
    <col min="109" max="109" width="14.7109375" style="155" customWidth="1"/>
    <col min="110" max="110" width="18" style="163" customWidth="1"/>
    <col min="111" max="111" width="17.28515625" style="155" customWidth="1"/>
    <col min="112" max="112" width="31.7109375" style="153" customWidth="1"/>
    <col min="113" max="220" width="9.140625" style="153"/>
    <col min="221" max="221" width="21.85546875" style="153" customWidth="1"/>
    <col min="222" max="222" width="48.140625" style="153" customWidth="1"/>
    <col min="223" max="247" width="0" style="153" hidden="1" customWidth="1"/>
    <col min="248" max="249" width="12.140625" style="153" customWidth="1"/>
    <col min="250" max="251" width="10.42578125" style="153" customWidth="1"/>
    <col min="252" max="253" width="12.42578125" style="153" customWidth="1"/>
    <col min="254" max="254" width="10.42578125" style="153" customWidth="1"/>
    <col min="255" max="256" width="12.42578125" style="153" customWidth="1"/>
    <col min="257" max="259" width="10.42578125" style="153" customWidth="1"/>
    <col min="260" max="476" width="9.140625" style="153"/>
    <col min="477" max="477" width="21.85546875" style="153" customWidth="1"/>
    <col min="478" max="478" width="48.140625" style="153" customWidth="1"/>
    <col min="479" max="503" width="0" style="153" hidden="1" customWidth="1"/>
    <col min="504" max="505" width="12.140625" style="153" customWidth="1"/>
    <col min="506" max="507" width="10.42578125" style="153" customWidth="1"/>
    <col min="508" max="509" width="12.42578125" style="153" customWidth="1"/>
    <col min="510" max="510" width="10.42578125" style="153" customWidth="1"/>
    <col min="511" max="512" width="12.42578125" style="153" customWidth="1"/>
    <col min="513" max="515" width="10.42578125" style="153" customWidth="1"/>
    <col min="516" max="732" width="9.140625" style="153"/>
    <col min="733" max="733" width="21.85546875" style="153" customWidth="1"/>
    <col min="734" max="734" width="48.140625" style="153" customWidth="1"/>
    <col min="735" max="759" width="0" style="153" hidden="1" customWidth="1"/>
    <col min="760" max="761" width="12.140625" style="153" customWidth="1"/>
    <col min="762" max="763" width="10.42578125" style="153" customWidth="1"/>
    <col min="764" max="765" width="12.42578125" style="153" customWidth="1"/>
    <col min="766" max="766" width="10.42578125" style="153" customWidth="1"/>
    <col min="767" max="768" width="12.42578125" style="153" customWidth="1"/>
    <col min="769" max="771" width="10.42578125" style="153" customWidth="1"/>
    <col min="772" max="988" width="9.140625" style="153"/>
    <col min="989" max="989" width="21.85546875" style="153" customWidth="1"/>
    <col min="990" max="990" width="48.140625" style="153" customWidth="1"/>
    <col min="991" max="1015" width="0" style="153" hidden="1" customWidth="1"/>
    <col min="1016" max="1017" width="12.140625" style="153" customWidth="1"/>
    <col min="1018" max="1019" width="10.42578125" style="153" customWidth="1"/>
    <col min="1020" max="1021" width="12.42578125" style="153" customWidth="1"/>
    <col min="1022" max="1022" width="10.42578125" style="153" customWidth="1"/>
    <col min="1023" max="1024" width="12.42578125" style="153" customWidth="1"/>
    <col min="1025" max="1027" width="10.42578125" style="153" customWidth="1"/>
    <col min="1028" max="1244" width="9.140625" style="153"/>
    <col min="1245" max="1245" width="21.85546875" style="153" customWidth="1"/>
    <col min="1246" max="1246" width="48.140625" style="153" customWidth="1"/>
    <col min="1247" max="1271" width="0" style="153" hidden="1" customWidth="1"/>
    <col min="1272" max="1273" width="12.140625" style="153" customWidth="1"/>
    <col min="1274" max="1275" width="10.42578125" style="153" customWidth="1"/>
    <col min="1276" max="1277" width="12.42578125" style="153" customWidth="1"/>
    <col min="1278" max="1278" width="10.42578125" style="153" customWidth="1"/>
    <col min="1279" max="1280" width="12.42578125" style="153" customWidth="1"/>
    <col min="1281" max="1283" width="10.42578125" style="153" customWidth="1"/>
    <col min="1284" max="1500" width="9.140625" style="153"/>
    <col min="1501" max="1501" width="21.85546875" style="153" customWidth="1"/>
    <col min="1502" max="1502" width="48.140625" style="153" customWidth="1"/>
    <col min="1503" max="1527" width="0" style="153" hidden="1" customWidth="1"/>
    <col min="1528" max="1529" width="12.140625" style="153" customWidth="1"/>
    <col min="1530" max="1531" width="10.42578125" style="153" customWidth="1"/>
    <col min="1532" max="1533" width="12.42578125" style="153" customWidth="1"/>
    <col min="1534" max="1534" width="10.42578125" style="153" customWidth="1"/>
    <col min="1535" max="1536" width="12.42578125" style="153" customWidth="1"/>
    <col min="1537" max="1539" width="10.42578125" style="153" customWidth="1"/>
    <col min="1540" max="1756" width="9.140625" style="153"/>
    <col min="1757" max="1757" width="21.85546875" style="153" customWidth="1"/>
    <col min="1758" max="1758" width="48.140625" style="153" customWidth="1"/>
    <col min="1759" max="1783" width="0" style="153" hidden="1" customWidth="1"/>
    <col min="1784" max="1785" width="12.140625" style="153" customWidth="1"/>
    <col min="1786" max="1787" width="10.42578125" style="153" customWidth="1"/>
    <col min="1788" max="1789" width="12.42578125" style="153" customWidth="1"/>
    <col min="1790" max="1790" width="10.42578125" style="153" customWidth="1"/>
    <col min="1791" max="1792" width="12.42578125" style="153" customWidth="1"/>
    <col min="1793" max="1795" width="10.42578125" style="153" customWidth="1"/>
    <col min="1796" max="2012" width="9.140625" style="153"/>
    <col min="2013" max="2013" width="21.85546875" style="153" customWidth="1"/>
    <col min="2014" max="2014" width="48.140625" style="153" customWidth="1"/>
    <col min="2015" max="2039" width="0" style="153" hidden="1" customWidth="1"/>
    <col min="2040" max="2041" width="12.140625" style="153" customWidth="1"/>
    <col min="2042" max="2043" width="10.42578125" style="153" customWidth="1"/>
    <col min="2044" max="2045" width="12.42578125" style="153" customWidth="1"/>
    <col min="2046" max="2046" width="10.42578125" style="153" customWidth="1"/>
    <col min="2047" max="2048" width="12.42578125" style="153" customWidth="1"/>
    <col min="2049" max="2051" width="10.42578125" style="153" customWidth="1"/>
    <col min="2052" max="2268" width="9.140625" style="153"/>
    <col min="2269" max="2269" width="21.85546875" style="153" customWidth="1"/>
    <col min="2270" max="2270" width="48.140625" style="153" customWidth="1"/>
    <col min="2271" max="2295" width="0" style="153" hidden="1" customWidth="1"/>
    <col min="2296" max="2297" width="12.140625" style="153" customWidth="1"/>
    <col min="2298" max="2299" width="10.42578125" style="153" customWidth="1"/>
    <col min="2300" max="2301" width="12.42578125" style="153" customWidth="1"/>
    <col min="2302" max="2302" width="10.42578125" style="153" customWidth="1"/>
    <col min="2303" max="2304" width="12.42578125" style="153" customWidth="1"/>
    <col min="2305" max="2307" width="10.42578125" style="153" customWidth="1"/>
    <col min="2308" max="2524" width="9.140625" style="153"/>
    <col min="2525" max="2525" width="21.85546875" style="153" customWidth="1"/>
    <col min="2526" max="2526" width="48.140625" style="153" customWidth="1"/>
    <col min="2527" max="2551" width="0" style="153" hidden="1" customWidth="1"/>
    <col min="2552" max="2553" width="12.140625" style="153" customWidth="1"/>
    <col min="2554" max="2555" width="10.42578125" style="153" customWidth="1"/>
    <col min="2556" max="2557" width="12.42578125" style="153" customWidth="1"/>
    <col min="2558" max="2558" width="10.42578125" style="153" customWidth="1"/>
    <col min="2559" max="2560" width="12.42578125" style="153" customWidth="1"/>
    <col min="2561" max="2563" width="10.42578125" style="153" customWidth="1"/>
    <col min="2564" max="2780" width="9.140625" style="153"/>
    <col min="2781" max="2781" width="21.85546875" style="153" customWidth="1"/>
    <col min="2782" max="2782" width="48.140625" style="153" customWidth="1"/>
    <col min="2783" max="2807" width="0" style="153" hidden="1" customWidth="1"/>
    <col min="2808" max="2809" width="12.140625" style="153" customWidth="1"/>
    <col min="2810" max="2811" width="10.42578125" style="153" customWidth="1"/>
    <col min="2812" max="2813" width="12.42578125" style="153" customWidth="1"/>
    <col min="2814" max="2814" width="10.42578125" style="153" customWidth="1"/>
    <col min="2815" max="2816" width="12.42578125" style="153" customWidth="1"/>
    <col min="2817" max="2819" width="10.42578125" style="153" customWidth="1"/>
    <col min="2820" max="3036" width="9.140625" style="153"/>
    <col min="3037" max="3037" width="21.85546875" style="153" customWidth="1"/>
    <col min="3038" max="3038" width="48.140625" style="153" customWidth="1"/>
    <col min="3039" max="3063" width="0" style="153" hidden="1" customWidth="1"/>
    <col min="3064" max="3065" width="12.140625" style="153" customWidth="1"/>
    <col min="3066" max="3067" width="10.42578125" style="153" customWidth="1"/>
    <col min="3068" max="3069" width="12.42578125" style="153" customWidth="1"/>
    <col min="3070" max="3070" width="10.42578125" style="153" customWidth="1"/>
    <col min="3071" max="3072" width="12.42578125" style="153" customWidth="1"/>
    <col min="3073" max="3075" width="10.42578125" style="153" customWidth="1"/>
    <col min="3076" max="3292" width="9.140625" style="153"/>
    <col min="3293" max="3293" width="21.85546875" style="153" customWidth="1"/>
    <col min="3294" max="3294" width="48.140625" style="153" customWidth="1"/>
    <col min="3295" max="3319" width="0" style="153" hidden="1" customWidth="1"/>
    <col min="3320" max="3321" width="12.140625" style="153" customWidth="1"/>
    <col min="3322" max="3323" width="10.42578125" style="153" customWidth="1"/>
    <col min="3324" max="3325" width="12.42578125" style="153" customWidth="1"/>
    <col min="3326" max="3326" width="10.42578125" style="153" customWidth="1"/>
    <col min="3327" max="3328" width="12.42578125" style="153" customWidth="1"/>
    <col min="3329" max="3331" width="10.42578125" style="153" customWidth="1"/>
    <col min="3332" max="3548" width="9.140625" style="153"/>
    <col min="3549" max="3549" width="21.85546875" style="153" customWidth="1"/>
    <col min="3550" max="3550" width="48.140625" style="153" customWidth="1"/>
    <col min="3551" max="3575" width="0" style="153" hidden="1" customWidth="1"/>
    <col min="3576" max="3577" width="12.140625" style="153" customWidth="1"/>
    <col min="3578" max="3579" width="10.42578125" style="153" customWidth="1"/>
    <col min="3580" max="3581" width="12.42578125" style="153" customWidth="1"/>
    <col min="3582" max="3582" width="10.42578125" style="153" customWidth="1"/>
    <col min="3583" max="3584" width="12.42578125" style="153" customWidth="1"/>
    <col min="3585" max="3587" width="10.42578125" style="153" customWidth="1"/>
    <col min="3588" max="3804" width="9.140625" style="153"/>
    <col min="3805" max="3805" width="21.85546875" style="153" customWidth="1"/>
    <col min="3806" max="3806" width="48.140625" style="153" customWidth="1"/>
    <col min="3807" max="3831" width="0" style="153" hidden="1" customWidth="1"/>
    <col min="3832" max="3833" width="12.140625" style="153" customWidth="1"/>
    <col min="3834" max="3835" width="10.42578125" style="153" customWidth="1"/>
    <col min="3836" max="3837" width="12.42578125" style="153" customWidth="1"/>
    <col min="3838" max="3838" width="10.42578125" style="153" customWidth="1"/>
    <col min="3839" max="3840" width="12.42578125" style="153" customWidth="1"/>
    <col min="3841" max="3843" width="10.42578125" style="153" customWidth="1"/>
    <col min="3844" max="4060" width="9.140625" style="153"/>
    <col min="4061" max="4061" width="21.85546875" style="153" customWidth="1"/>
    <col min="4062" max="4062" width="48.140625" style="153" customWidth="1"/>
    <col min="4063" max="4087" width="0" style="153" hidden="1" customWidth="1"/>
    <col min="4088" max="4089" width="12.140625" style="153" customWidth="1"/>
    <col min="4090" max="4091" width="10.42578125" style="153" customWidth="1"/>
    <col min="4092" max="4093" width="12.42578125" style="153" customWidth="1"/>
    <col min="4094" max="4094" width="10.42578125" style="153" customWidth="1"/>
    <col min="4095" max="4096" width="12.42578125" style="153" customWidth="1"/>
    <col min="4097" max="4099" width="10.42578125" style="153" customWidth="1"/>
    <col min="4100" max="4316" width="9.140625" style="153"/>
    <col min="4317" max="4317" width="21.85546875" style="153" customWidth="1"/>
    <col min="4318" max="4318" width="48.140625" style="153" customWidth="1"/>
    <col min="4319" max="4343" width="0" style="153" hidden="1" customWidth="1"/>
    <col min="4344" max="4345" width="12.140625" style="153" customWidth="1"/>
    <col min="4346" max="4347" width="10.42578125" style="153" customWidth="1"/>
    <col min="4348" max="4349" width="12.42578125" style="153" customWidth="1"/>
    <col min="4350" max="4350" width="10.42578125" style="153" customWidth="1"/>
    <col min="4351" max="4352" width="12.42578125" style="153" customWidth="1"/>
    <col min="4353" max="4355" width="10.42578125" style="153" customWidth="1"/>
    <col min="4356" max="4572" width="9.140625" style="153"/>
    <col min="4573" max="4573" width="21.85546875" style="153" customWidth="1"/>
    <col min="4574" max="4574" width="48.140625" style="153" customWidth="1"/>
    <col min="4575" max="4599" width="0" style="153" hidden="1" customWidth="1"/>
    <col min="4600" max="4601" width="12.140625" style="153" customWidth="1"/>
    <col min="4602" max="4603" width="10.42578125" style="153" customWidth="1"/>
    <col min="4604" max="4605" width="12.42578125" style="153" customWidth="1"/>
    <col min="4606" max="4606" width="10.42578125" style="153" customWidth="1"/>
    <col min="4607" max="4608" width="12.42578125" style="153" customWidth="1"/>
    <col min="4609" max="4611" width="10.42578125" style="153" customWidth="1"/>
    <col min="4612" max="4828" width="9.140625" style="153"/>
    <col min="4829" max="4829" width="21.85546875" style="153" customWidth="1"/>
    <col min="4830" max="4830" width="48.140625" style="153" customWidth="1"/>
    <col min="4831" max="4855" width="0" style="153" hidden="1" customWidth="1"/>
    <col min="4856" max="4857" width="12.140625" style="153" customWidth="1"/>
    <col min="4858" max="4859" width="10.42578125" style="153" customWidth="1"/>
    <col min="4860" max="4861" width="12.42578125" style="153" customWidth="1"/>
    <col min="4862" max="4862" width="10.42578125" style="153" customWidth="1"/>
    <col min="4863" max="4864" width="12.42578125" style="153" customWidth="1"/>
    <col min="4865" max="4867" width="10.42578125" style="153" customWidth="1"/>
    <col min="4868" max="5084" width="9.140625" style="153"/>
    <col min="5085" max="5085" width="21.85546875" style="153" customWidth="1"/>
    <col min="5086" max="5086" width="48.140625" style="153" customWidth="1"/>
    <col min="5087" max="5111" width="0" style="153" hidden="1" customWidth="1"/>
    <col min="5112" max="5113" width="12.140625" style="153" customWidth="1"/>
    <col min="5114" max="5115" width="10.42578125" style="153" customWidth="1"/>
    <col min="5116" max="5117" width="12.42578125" style="153" customWidth="1"/>
    <col min="5118" max="5118" width="10.42578125" style="153" customWidth="1"/>
    <col min="5119" max="5120" width="12.42578125" style="153" customWidth="1"/>
    <col min="5121" max="5123" width="10.42578125" style="153" customWidth="1"/>
    <col min="5124" max="5340" width="9.140625" style="153"/>
    <col min="5341" max="5341" width="21.85546875" style="153" customWidth="1"/>
    <col min="5342" max="5342" width="48.140625" style="153" customWidth="1"/>
    <col min="5343" max="5367" width="0" style="153" hidden="1" customWidth="1"/>
    <col min="5368" max="5369" width="12.140625" style="153" customWidth="1"/>
    <col min="5370" max="5371" width="10.42578125" style="153" customWidth="1"/>
    <col min="5372" max="5373" width="12.42578125" style="153" customWidth="1"/>
    <col min="5374" max="5374" width="10.42578125" style="153" customWidth="1"/>
    <col min="5375" max="5376" width="12.42578125" style="153" customWidth="1"/>
    <col min="5377" max="5379" width="10.42578125" style="153" customWidth="1"/>
    <col min="5380" max="5596" width="9.140625" style="153"/>
    <col min="5597" max="5597" width="21.85546875" style="153" customWidth="1"/>
    <col min="5598" max="5598" width="48.140625" style="153" customWidth="1"/>
    <col min="5599" max="5623" width="0" style="153" hidden="1" customWidth="1"/>
    <col min="5624" max="5625" width="12.140625" style="153" customWidth="1"/>
    <col min="5626" max="5627" width="10.42578125" style="153" customWidth="1"/>
    <col min="5628" max="5629" width="12.42578125" style="153" customWidth="1"/>
    <col min="5630" max="5630" width="10.42578125" style="153" customWidth="1"/>
    <col min="5631" max="5632" width="12.42578125" style="153" customWidth="1"/>
    <col min="5633" max="5635" width="10.42578125" style="153" customWidth="1"/>
    <col min="5636" max="5852" width="9.140625" style="153"/>
    <col min="5853" max="5853" width="21.85546875" style="153" customWidth="1"/>
    <col min="5854" max="5854" width="48.140625" style="153" customWidth="1"/>
    <col min="5855" max="5879" width="0" style="153" hidden="1" customWidth="1"/>
    <col min="5880" max="5881" width="12.140625" style="153" customWidth="1"/>
    <col min="5882" max="5883" width="10.42578125" style="153" customWidth="1"/>
    <col min="5884" max="5885" width="12.42578125" style="153" customWidth="1"/>
    <col min="5886" max="5886" width="10.42578125" style="153" customWidth="1"/>
    <col min="5887" max="5888" width="12.42578125" style="153" customWidth="1"/>
    <col min="5889" max="5891" width="10.42578125" style="153" customWidth="1"/>
    <col min="5892" max="6108" width="9.140625" style="153"/>
    <col min="6109" max="6109" width="21.85546875" style="153" customWidth="1"/>
    <col min="6110" max="6110" width="48.140625" style="153" customWidth="1"/>
    <col min="6111" max="6135" width="0" style="153" hidden="1" customWidth="1"/>
    <col min="6136" max="6137" width="12.140625" style="153" customWidth="1"/>
    <col min="6138" max="6139" width="10.42578125" style="153" customWidth="1"/>
    <col min="6140" max="6141" width="12.42578125" style="153" customWidth="1"/>
    <col min="6142" max="6142" width="10.42578125" style="153" customWidth="1"/>
    <col min="6143" max="6144" width="12.42578125" style="153" customWidth="1"/>
    <col min="6145" max="6147" width="10.42578125" style="153" customWidth="1"/>
    <col min="6148" max="6364" width="9.140625" style="153"/>
    <col min="6365" max="6365" width="21.85546875" style="153" customWidth="1"/>
    <col min="6366" max="6366" width="48.140625" style="153" customWidth="1"/>
    <col min="6367" max="6391" width="0" style="153" hidden="1" customWidth="1"/>
    <col min="6392" max="6393" width="12.140625" style="153" customWidth="1"/>
    <col min="6394" max="6395" width="10.42578125" style="153" customWidth="1"/>
    <col min="6396" max="6397" width="12.42578125" style="153" customWidth="1"/>
    <col min="6398" max="6398" width="10.42578125" style="153" customWidth="1"/>
    <col min="6399" max="6400" width="12.42578125" style="153" customWidth="1"/>
    <col min="6401" max="6403" width="10.42578125" style="153" customWidth="1"/>
    <col min="6404" max="6620" width="9.140625" style="153"/>
    <col min="6621" max="6621" width="21.85546875" style="153" customWidth="1"/>
    <col min="6622" max="6622" width="48.140625" style="153" customWidth="1"/>
    <col min="6623" max="6647" width="0" style="153" hidden="1" customWidth="1"/>
    <col min="6648" max="6649" width="12.140625" style="153" customWidth="1"/>
    <col min="6650" max="6651" width="10.42578125" style="153" customWidth="1"/>
    <col min="6652" max="6653" width="12.42578125" style="153" customWidth="1"/>
    <col min="6654" max="6654" width="10.42578125" style="153" customWidth="1"/>
    <col min="6655" max="6656" width="12.42578125" style="153" customWidth="1"/>
    <col min="6657" max="6659" width="10.42578125" style="153" customWidth="1"/>
    <col min="6660" max="6876" width="9.140625" style="153"/>
    <col min="6877" max="6877" width="21.85546875" style="153" customWidth="1"/>
    <col min="6878" max="6878" width="48.140625" style="153" customWidth="1"/>
    <col min="6879" max="6903" width="0" style="153" hidden="1" customWidth="1"/>
    <col min="6904" max="6905" width="12.140625" style="153" customWidth="1"/>
    <col min="6906" max="6907" width="10.42578125" style="153" customWidth="1"/>
    <col min="6908" max="6909" width="12.42578125" style="153" customWidth="1"/>
    <col min="6910" max="6910" width="10.42578125" style="153" customWidth="1"/>
    <col min="6911" max="6912" width="12.42578125" style="153" customWidth="1"/>
    <col min="6913" max="6915" width="10.42578125" style="153" customWidth="1"/>
    <col min="6916" max="7132" width="9.140625" style="153"/>
    <col min="7133" max="7133" width="21.85546875" style="153" customWidth="1"/>
    <col min="7134" max="7134" width="48.140625" style="153" customWidth="1"/>
    <col min="7135" max="7159" width="0" style="153" hidden="1" customWidth="1"/>
    <col min="7160" max="7161" width="12.140625" style="153" customWidth="1"/>
    <col min="7162" max="7163" width="10.42578125" style="153" customWidth="1"/>
    <col min="7164" max="7165" width="12.42578125" style="153" customWidth="1"/>
    <col min="7166" max="7166" width="10.42578125" style="153" customWidth="1"/>
    <col min="7167" max="7168" width="12.42578125" style="153" customWidth="1"/>
    <col min="7169" max="7171" width="10.42578125" style="153" customWidth="1"/>
    <col min="7172" max="7388" width="9.140625" style="153"/>
    <col min="7389" max="7389" width="21.85546875" style="153" customWidth="1"/>
    <col min="7390" max="7390" width="48.140625" style="153" customWidth="1"/>
    <col min="7391" max="7415" width="0" style="153" hidden="1" customWidth="1"/>
    <col min="7416" max="7417" width="12.140625" style="153" customWidth="1"/>
    <col min="7418" max="7419" width="10.42578125" style="153" customWidth="1"/>
    <col min="7420" max="7421" width="12.42578125" style="153" customWidth="1"/>
    <col min="7422" max="7422" width="10.42578125" style="153" customWidth="1"/>
    <col min="7423" max="7424" width="12.42578125" style="153" customWidth="1"/>
    <col min="7425" max="7427" width="10.42578125" style="153" customWidth="1"/>
    <col min="7428" max="7644" width="9.140625" style="153"/>
    <col min="7645" max="7645" width="21.85546875" style="153" customWidth="1"/>
    <col min="7646" max="7646" width="48.140625" style="153" customWidth="1"/>
    <col min="7647" max="7671" width="0" style="153" hidden="1" customWidth="1"/>
    <col min="7672" max="7673" width="12.140625" style="153" customWidth="1"/>
    <col min="7674" max="7675" width="10.42578125" style="153" customWidth="1"/>
    <col min="7676" max="7677" width="12.42578125" style="153" customWidth="1"/>
    <col min="7678" max="7678" width="10.42578125" style="153" customWidth="1"/>
    <col min="7679" max="7680" width="12.42578125" style="153" customWidth="1"/>
    <col min="7681" max="7683" width="10.42578125" style="153" customWidth="1"/>
    <col min="7684" max="7900" width="9.140625" style="153"/>
    <col min="7901" max="7901" width="21.85546875" style="153" customWidth="1"/>
    <col min="7902" max="7902" width="48.140625" style="153" customWidth="1"/>
    <col min="7903" max="7927" width="0" style="153" hidden="1" customWidth="1"/>
    <col min="7928" max="7929" width="12.140625" style="153" customWidth="1"/>
    <col min="7930" max="7931" width="10.42578125" style="153" customWidth="1"/>
    <col min="7932" max="7933" width="12.42578125" style="153" customWidth="1"/>
    <col min="7934" max="7934" width="10.42578125" style="153" customWidth="1"/>
    <col min="7935" max="7936" width="12.42578125" style="153" customWidth="1"/>
    <col min="7937" max="7939" width="10.42578125" style="153" customWidth="1"/>
    <col min="7940" max="8156" width="9.140625" style="153"/>
    <col min="8157" max="8157" width="21.85546875" style="153" customWidth="1"/>
    <col min="8158" max="8158" width="48.140625" style="153" customWidth="1"/>
    <col min="8159" max="8183" width="0" style="153" hidden="1" customWidth="1"/>
    <col min="8184" max="8185" width="12.140625" style="153" customWidth="1"/>
    <col min="8186" max="8187" width="10.42578125" style="153" customWidth="1"/>
    <col min="8188" max="8189" width="12.42578125" style="153" customWidth="1"/>
    <col min="8190" max="8190" width="10.42578125" style="153" customWidth="1"/>
    <col min="8191" max="8192" width="12.42578125" style="153" customWidth="1"/>
    <col min="8193" max="8195" width="10.42578125" style="153" customWidth="1"/>
    <col min="8196" max="8412" width="9.140625" style="153"/>
    <col min="8413" max="8413" width="21.85546875" style="153" customWidth="1"/>
    <col min="8414" max="8414" width="48.140625" style="153" customWidth="1"/>
    <col min="8415" max="8439" width="0" style="153" hidden="1" customWidth="1"/>
    <col min="8440" max="8441" width="12.140625" style="153" customWidth="1"/>
    <col min="8442" max="8443" width="10.42578125" style="153" customWidth="1"/>
    <col min="8444" max="8445" width="12.42578125" style="153" customWidth="1"/>
    <col min="8446" max="8446" width="10.42578125" style="153" customWidth="1"/>
    <col min="8447" max="8448" width="12.42578125" style="153" customWidth="1"/>
    <col min="8449" max="8451" width="10.42578125" style="153" customWidth="1"/>
    <col min="8452" max="8668" width="9.140625" style="153"/>
    <col min="8669" max="8669" width="21.85546875" style="153" customWidth="1"/>
    <col min="8670" max="8670" width="48.140625" style="153" customWidth="1"/>
    <col min="8671" max="8695" width="0" style="153" hidden="1" customWidth="1"/>
    <col min="8696" max="8697" width="12.140625" style="153" customWidth="1"/>
    <col min="8698" max="8699" width="10.42578125" style="153" customWidth="1"/>
    <col min="8700" max="8701" width="12.42578125" style="153" customWidth="1"/>
    <col min="8702" max="8702" width="10.42578125" style="153" customWidth="1"/>
    <col min="8703" max="8704" width="12.42578125" style="153" customWidth="1"/>
    <col min="8705" max="8707" width="10.42578125" style="153" customWidth="1"/>
    <col min="8708" max="8924" width="9.140625" style="153"/>
    <col min="8925" max="8925" width="21.85546875" style="153" customWidth="1"/>
    <col min="8926" max="8926" width="48.140625" style="153" customWidth="1"/>
    <col min="8927" max="8951" width="0" style="153" hidden="1" customWidth="1"/>
    <col min="8952" max="8953" width="12.140625" style="153" customWidth="1"/>
    <col min="8954" max="8955" width="10.42578125" style="153" customWidth="1"/>
    <col min="8956" max="8957" width="12.42578125" style="153" customWidth="1"/>
    <col min="8958" max="8958" width="10.42578125" style="153" customWidth="1"/>
    <col min="8959" max="8960" width="12.42578125" style="153" customWidth="1"/>
    <col min="8961" max="8963" width="10.42578125" style="153" customWidth="1"/>
    <col min="8964" max="9180" width="9.140625" style="153"/>
    <col min="9181" max="9181" width="21.85546875" style="153" customWidth="1"/>
    <col min="9182" max="9182" width="48.140625" style="153" customWidth="1"/>
    <col min="9183" max="9207" width="0" style="153" hidden="1" customWidth="1"/>
    <col min="9208" max="9209" width="12.140625" style="153" customWidth="1"/>
    <col min="9210" max="9211" width="10.42578125" style="153" customWidth="1"/>
    <col min="9212" max="9213" width="12.42578125" style="153" customWidth="1"/>
    <col min="9214" max="9214" width="10.42578125" style="153" customWidth="1"/>
    <col min="9215" max="9216" width="12.42578125" style="153" customWidth="1"/>
    <col min="9217" max="9219" width="10.42578125" style="153" customWidth="1"/>
    <col min="9220" max="9436" width="9.140625" style="153"/>
    <col min="9437" max="9437" width="21.85546875" style="153" customWidth="1"/>
    <col min="9438" max="9438" width="48.140625" style="153" customWidth="1"/>
    <col min="9439" max="9463" width="0" style="153" hidden="1" customWidth="1"/>
    <col min="9464" max="9465" width="12.140625" style="153" customWidth="1"/>
    <col min="9466" max="9467" width="10.42578125" style="153" customWidth="1"/>
    <col min="9468" max="9469" width="12.42578125" style="153" customWidth="1"/>
    <col min="9470" max="9470" width="10.42578125" style="153" customWidth="1"/>
    <col min="9471" max="9472" width="12.42578125" style="153" customWidth="1"/>
    <col min="9473" max="9475" width="10.42578125" style="153" customWidth="1"/>
    <col min="9476" max="9692" width="9.140625" style="153"/>
    <col min="9693" max="9693" width="21.85546875" style="153" customWidth="1"/>
    <col min="9694" max="9694" width="48.140625" style="153" customWidth="1"/>
    <col min="9695" max="9719" width="0" style="153" hidden="1" customWidth="1"/>
    <col min="9720" max="9721" width="12.140625" style="153" customWidth="1"/>
    <col min="9722" max="9723" width="10.42578125" style="153" customWidth="1"/>
    <col min="9724" max="9725" width="12.42578125" style="153" customWidth="1"/>
    <col min="9726" max="9726" width="10.42578125" style="153" customWidth="1"/>
    <col min="9727" max="9728" width="12.42578125" style="153" customWidth="1"/>
    <col min="9729" max="9731" width="10.42578125" style="153" customWidth="1"/>
    <col min="9732" max="9948" width="9.140625" style="153"/>
    <col min="9949" max="9949" width="21.85546875" style="153" customWidth="1"/>
    <col min="9950" max="9950" width="48.140625" style="153" customWidth="1"/>
    <col min="9951" max="9975" width="0" style="153" hidden="1" customWidth="1"/>
    <col min="9976" max="9977" width="12.140625" style="153" customWidth="1"/>
    <col min="9978" max="9979" width="10.42578125" style="153" customWidth="1"/>
    <col min="9980" max="9981" width="12.42578125" style="153" customWidth="1"/>
    <col min="9982" max="9982" width="10.42578125" style="153" customWidth="1"/>
    <col min="9983" max="9984" width="12.42578125" style="153" customWidth="1"/>
    <col min="9985" max="9987" width="10.42578125" style="153" customWidth="1"/>
    <col min="9988" max="10204" width="9.140625" style="153"/>
    <col min="10205" max="10205" width="21.85546875" style="153" customWidth="1"/>
    <col min="10206" max="10206" width="48.140625" style="153" customWidth="1"/>
    <col min="10207" max="10231" width="0" style="153" hidden="1" customWidth="1"/>
    <col min="10232" max="10233" width="12.140625" style="153" customWidth="1"/>
    <col min="10234" max="10235" width="10.42578125" style="153" customWidth="1"/>
    <col min="10236" max="10237" width="12.42578125" style="153" customWidth="1"/>
    <col min="10238" max="10238" width="10.42578125" style="153" customWidth="1"/>
    <col min="10239" max="10240" width="12.42578125" style="153" customWidth="1"/>
    <col min="10241" max="10243" width="10.42578125" style="153" customWidth="1"/>
    <col min="10244" max="10460" width="9.140625" style="153"/>
    <col min="10461" max="10461" width="21.85546875" style="153" customWidth="1"/>
    <col min="10462" max="10462" width="48.140625" style="153" customWidth="1"/>
    <col min="10463" max="10487" width="0" style="153" hidden="1" customWidth="1"/>
    <col min="10488" max="10489" width="12.140625" style="153" customWidth="1"/>
    <col min="10490" max="10491" width="10.42578125" style="153" customWidth="1"/>
    <col min="10492" max="10493" width="12.42578125" style="153" customWidth="1"/>
    <col min="10494" max="10494" width="10.42578125" style="153" customWidth="1"/>
    <col min="10495" max="10496" width="12.42578125" style="153" customWidth="1"/>
    <col min="10497" max="10499" width="10.42578125" style="153" customWidth="1"/>
    <col min="10500" max="10716" width="9.140625" style="153"/>
    <col min="10717" max="10717" width="21.85546875" style="153" customWidth="1"/>
    <col min="10718" max="10718" width="48.140625" style="153" customWidth="1"/>
    <col min="10719" max="10743" width="0" style="153" hidden="1" customWidth="1"/>
    <col min="10744" max="10745" width="12.140625" style="153" customWidth="1"/>
    <col min="10746" max="10747" width="10.42578125" style="153" customWidth="1"/>
    <col min="10748" max="10749" width="12.42578125" style="153" customWidth="1"/>
    <col min="10750" max="10750" width="10.42578125" style="153" customWidth="1"/>
    <col min="10751" max="10752" width="12.42578125" style="153" customWidth="1"/>
    <col min="10753" max="10755" width="10.42578125" style="153" customWidth="1"/>
    <col min="10756" max="10972" width="9.140625" style="153"/>
    <col min="10973" max="10973" width="21.85546875" style="153" customWidth="1"/>
    <col min="10974" max="10974" width="48.140625" style="153" customWidth="1"/>
    <col min="10975" max="10999" width="0" style="153" hidden="1" customWidth="1"/>
    <col min="11000" max="11001" width="12.140625" style="153" customWidth="1"/>
    <col min="11002" max="11003" width="10.42578125" style="153" customWidth="1"/>
    <col min="11004" max="11005" width="12.42578125" style="153" customWidth="1"/>
    <col min="11006" max="11006" width="10.42578125" style="153" customWidth="1"/>
    <col min="11007" max="11008" width="12.42578125" style="153" customWidth="1"/>
    <col min="11009" max="11011" width="10.42578125" style="153" customWidth="1"/>
    <col min="11012" max="11228" width="9.140625" style="153"/>
    <col min="11229" max="11229" width="21.85546875" style="153" customWidth="1"/>
    <col min="11230" max="11230" width="48.140625" style="153" customWidth="1"/>
    <col min="11231" max="11255" width="0" style="153" hidden="1" customWidth="1"/>
    <col min="11256" max="11257" width="12.140625" style="153" customWidth="1"/>
    <col min="11258" max="11259" width="10.42578125" style="153" customWidth="1"/>
    <col min="11260" max="11261" width="12.42578125" style="153" customWidth="1"/>
    <col min="11262" max="11262" width="10.42578125" style="153" customWidth="1"/>
    <col min="11263" max="11264" width="12.42578125" style="153" customWidth="1"/>
    <col min="11265" max="11267" width="10.42578125" style="153" customWidth="1"/>
    <col min="11268" max="11484" width="9.140625" style="153"/>
    <col min="11485" max="11485" width="21.85546875" style="153" customWidth="1"/>
    <col min="11486" max="11486" width="48.140625" style="153" customWidth="1"/>
    <col min="11487" max="11511" width="0" style="153" hidden="1" customWidth="1"/>
    <col min="11512" max="11513" width="12.140625" style="153" customWidth="1"/>
    <col min="11514" max="11515" width="10.42578125" style="153" customWidth="1"/>
    <col min="11516" max="11517" width="12.42578125" style="153" customWidth="1"/>
    <col min="11518" max="11518" width="10.42578125" style="153" customWidth="1"/>
    <col min="11519" max="11520" width="12.42578125" style="153" customWidth="1"/>
    <col min="11521" max="11523" width="10.42578125" style="153" customWidth="1"/>
    <col min="11524" max="11740" width="9.140625" style="153"/>
    <col min="11741" max="11741" width="21.85546875" style="153" customWidth="1"/>
    <col min="11742" max="11742" width="48.140625" style="153" customWidth="1"/>
    <col min="11743" max="11767" width="0" style="153" hidden="1" customWidth="1"/>
    <col min="11768" max="11769" width="12.140625" style="153" customWidth="1"/>
    <col min="11770" max="11771" width="10.42578125" style="153" customWidth="1"/>
    <col min="11772" max="11773" width="12.42578125" style="153" customWidth="1"/>
    <col min="11774" max="11774" width="10.42578125" style="153" customWidth="1"/>
    <col min="11775" max="11776" width="12.42578125" style="153" customWidth="1"/>
    <col min="11777" max="11779" width="10.42578125" style="153" customWidth="1"/>
    <col min="11780" max="11996" width="9.140625" style="153"/>
    <col min="11997" max="11997" width="21.85546875" style="153" customWidth="1"/>
    <col min="11998" max="11998" width="48.140625" style="153" customWidth="1"/>
    <col min="11999" max="12023" width="0" style="153" hidden="1" customWidth="1"/>
    <col min="12024" max="12025" width="12.140625" style="153" customWidth="1"/>
    <col min="12026" max="12027" width="10.42578125" style="153" customWidth="1"/>
    <col min="12028" max="12029" width="12.42578125" style="153" customWidth="1"/>
    <col min="12030" max="12030" width="10.42578125" style="153" customWidth="1"/>
    <col min="12031" max="12032" width="12.42578125" style="153" customWidth="1"/>
    <col min="12033" max="12035" width="10.42578125" style="153" customWidth="1"/>
    <col min="12036" max="12252" width="9.140625" style="153"/>
    <col min="12253" max="12253" width="21.85546875" style="153" customWidth="1"/>
    <col min="12254" max="12254" width="48.140625" style="153" customWidth="1"/>
    <col min="12255" max="12279" width="0" style="153" hidden="1" customWidth="1"/>
    <col min="12280" max="12281" width="12.140625" style="153" customWidth="1"/>
    <col min="12282" max="12283" width="10.42578125" style="153" customWidth="1"/>
    <col min="12284" max="12285" width="12.42578125" style="153" customWidth="1"/>
    <col min="12286" max="12286" width="10.42578125" style="153" customWidth="1"/>
    <col min="12287" max="12288" width="12.42578125" style="153" customWidth="1"/>
    <col min="12289" max="12291" width="10.42578125" style="153" customWidth="1"/>
    <col min="12292" max="12508" width="9.140625" style="153"/>
    <col min="12509" max="12509" width="21.85546875" style="153" customWidth="1"/>
    <col min="12510" max="12510" width="48.140625" style="153" customWidth="1"/>
    <col min="12511" max="12535" width="0" style="153" hidden="1" customWidth="1"/>
    <col min="12536" max="12537" width="12.140625" style="153" customWidth="1"/>
    <col min="12538" max="12539" width="10.42578125" style="153" customWidth="1"/>
    <col min="12540" max="12541" width="12.42578125" style="153" customWidth="1"/>
    <col min="12542" max="12542" width="10.42578125" style="153" customWidth="1"/>
    <col min="12543" max="12544" width="12.42578125" style="153" customWidth="1"/>
    <col min="12545" max="12547" width="10.42578125" style="153" customWidth="1"/>
    <col min="12548" max="12764" width="9.140625" style="153"/>
    <col min="12765" max="12765" width="21.85546875" style="153" customWidth="1"/>
    <col min="12766" max="12766" width="48.140625" style="153" customWidth="1"/>
    <col min="12767" max="12791" width="0" style="153" hidden="1" customWidth="1"/>
    <col min="12792" max="12793" width="12.140625" style="153" customWidth="1"/>
    <col min="12794" max="12795" width="10.42578125" style="153" customWidth="1"/>
    <col min="12796" max="12797" width="12.42578125" style="153" customWidth="1"/>
    <col min="12798" max="12798" width="10.42578125" style="153" customWidth="1"/>
    <col min="12799" max="12800" width="12.42578125" style="153" customWidth="1"/>
    <col min="12801" max="12803" width="10.42578125" style="153" customWidth="1"/>
    <col min="12804" max="13020" width="9.140625" style="153"/>
    <col min="13021" max="13021" width="21.85546875" style="153" customWidth="1"/>
    <col min="13022" max="13022" width="48.140625" style="153" customWidth="1"/>
    <col min="13023" max="13047" width="0" style="153" hidden="1" customWidth="1"/>
    <col min="13048" max="13049" width="12.140625" style="153" customWidth="1"/>
    <col min="13050" max="13051" width="10.42578125" style="153" customWidth="1"/>
    <col min="13052" max="13053" width="12.42578125" style="153" customWidth="1"/>
    <col min="13054" max="13054" width="10.42578125" style="153" customWidth="1"/>
    <col min="13055" max="13056" width="12.42578125" style="153" customWidth="1"/>
    <col min="13057" max="13059" width="10.42578125" style="153" customWidth="1"/>
    <col min="13060" max="13276" width="9.140625" style="153"/>
    <col min="13277" max="13277" width="21.85546875" style="153" customWidth="1"/>
    <col min="13278" max="13278" width="48.140625" style="153" customWidth="1"/>
    <col min="13279" max="13303" width="0" style="153" hidden="1" customWidth="1"/>
    <col min="13304" max="13305" width="12.140625" style="153" customWidth="1"/>
    <col min="13306" max="13307" width="10.42578125" style="153" customWidth="1"/>
    <col min="13308" max="13309" width="12.42578125" style="153" customWidth="1"/>
    <col min="13310" max="13310" width="10.42578125" style="153" customWidth="1"/>
    <col min="13311" max="13312" width="12.42578125" style="153" customWidth="1"/>
    <col min="13313" max="13315" width="10.42578125" style="153" customWidth="1"/>
    <col min="13316" max="13532" width="9.140625" style="153"/>
    <col min="13533" max="13533" width="21.85546875" style="153" customWidth="1"/>
    <col min="13534" max="13534" width="48.140625" style="153" customWidth="1"/>
    <col min="13535" max="13559" width="0" style="153" hidden="1" customWidth="1"/>
    <col min="13560" max="13561" width="12.140625" style="153" customWidth="1"/>
    <col min="13562" max="13563" width="10.42578125" style="153" customWidth="1"/>
    <col min="13564" max="13565" width="12.42578125" style="153" customWidth="1"/>
    <col min="13566" max="13566" width="10.42578125" style="153" customWidth="1"/>
    <col min="13567" max="13568" width="12.42578125" style="153" customWidth="1"/>
    <col min="13569" max="13571" width="10.42578125" style="153" customWidth="1"/>
    <col min="13572" max="13788" width="9.140625" style="153"/>
    <col min="13789" max="13789" width="21.85546875" style="153" customWidth="1"/>
    <col min="13790" max="13790" width="48.140625" style="153" customWidth="1"/>
    <col min="13791" max="13815" width="0" style="153" hidden="1" customWidth="1"/>
    <col min="13816" max="13817" width="12.140625" style="153" customWidth="1"/>
    <col min="13818" max="13819" width="10.42578125" style="153" customWidth="1"/>
    <col min="13820" max="13821" width="12.42578125" style="153" customWidth="1"/>
    <col min="13822" max="13822" width="10.42578125" style="153" customWidth="1"/>
    <col min="13823" max="13824" width="12.42578125" style="153" customWidth="1"/>
    <col min="13825" max="13827" width="10.42578125" style="153" customWidth="1"/>
    <col min="13828" max="14044" width="9.140625" style="153"/>
    <col min="14045" max="14045" width="21.85546875" style="153" customWidth="1"/>
    <col min="14046" max="14046" width="48.140625" style="153" customWidth="1"/>
    <col min="14047" max="14071" width="0" style="153" hidden="1" customWidth="1"/>
    <col min="14072" max="14073" width="12.140625" style="153" customWidth="1"/>
    <col min="14074" max="14075" width="10.42578125" style="153" customWidth="1"/>
    <col min="14076" max="14077" width="12.42578125" style="153" customWidth="1"/>
    <col min="14078" max="14078" width="10.42578125" style="153" customWidth="1"/>
    <col min="14079" max="14080" width="12.42578125" style="153" customWidth="1"/>
    <col min="14081" max="14083" width="10.42578125" style="153" customWidth="1"/>
    <col min="14084" max="14300" width="9.140625" style="153"/>
    <col min="14301" max="14301" width="21.85546875" style="153" customWidth="1"/>
    <col min="14302" max="14302" width="48.140625" style="153" customWidth="1"/>
    <col min="14303" max="14327" width="0" style="153" hidden="1" customWidth="1"/>
    <col min="14328" max="14329" width="12.140625" style="153" customWidth="1"/>
    <col min="14330" max="14331" width="10.42578125" style="153" customWidth="1"/>
    <col min="14332" max="14333" width="12.42578125" style="153" customWidth="1"/>
    <col min="14334" max="14334" width="10.42578125" style="153" customWidth="1"/>
    <col min="14335" max="14336" width="12.42578125" style="153" customWidth="1"/>
    <col min="14337" max="14339" width="10.42578125" style="153" customWidth="1"/>
    <col min="14340" max="14556" width="9.140625" style="153"/>
    <col min="14557" max="14557" width="21.85546875" style="153" customWidth="1"/>
    <col min="14558" max="14558" width="48.140625" style="153" customWidth="1"/>
    <col min="14559" max="14583" width="0" style="153" hidden="1" customWidth="1"/>
    <col min="14584" max="14585" width="12.140625" style="153" customWidth="1"/>
    <col min="14586" max="14587" width="10.42578125" style="153" customWidth="1"/>
    <col min="14588" max="14589" width="12.42578125" style="153" customWidth="1"/>
    <col min="14590" max="14590" width="10.42578125" style="153" customWidth="1"/>
    <col min="14591" max="14592" width="12.42578125" style="153" customWidth="1"/>
    <col min="14593" max="14595" width="10.42578125" style="153" customWidth="1"/>
    <col min="14596" max="14812" width="9.140625" style="153"/>
    <col min="14813" max="14813" width="21.85546875" style="153" customWidth="1"/>
    <col min="14814" max="14814" width="48.140625" style="153" customWidth="1"/>
    <col min="14815" max="14839" width="0" style="153" hidden="1" customWidth="1"/>
    <col min="14840" max="14841" width="12.140625" style="153" customWidth="1"/>
    <col min="14842" max="14843" width="10.42578125" style="153" customWidth="1"/>
    <col min="14844" max="14845" width="12.42578125" style="153" customWidth="1"/>
    <col min="14846" max="14846" width="10.42578125" style="153" customWidth="1"/>
    <col min="14847" max="14848" width="12.42578125" style="153" customWidth="1"/>
    <col min="14849" max="14851" width="10.42578125" style="153" customWidth="1"/>
    <col min="14852" max="15068" width="9.140625" style="153"/>
    <col min="15069" max="15069" width="21.85546875" style="153" customWidth="1"/>
    <col min="15070" max="15070" width="48.140625" style="153" customWidth="1"/>
    <col min="15071" max="15095" width="0" style="153" hidden="1" customWidth="1"/>
    <col min="15096" max="15097" width="12.140625" style="153" customWidth="1"/>
    <col min="15098" max="15099" width="10.42578125" style="153" customWidth="1"/>
    <col min="15100" max="15101" width="12.42578125" style="153" customWidth="1"/>
    <col min="15102" max="15102" width="10.42578125" style="153" customWidth="1"/>
    <col min="15103" max="15104" width="12.42578125" style="153" customWidth="1"/>
    <col min="15105" max="15107" width="10.42578125" style="153" customWidth="1"/>
    <col min="15108" max="15324" width="9.140625" style="153"/>
    <col min="15325" max="15325" width="21.85546875" style="153" customWidth="1"/>
    <col min="15326" max="15326" width="48.140625" style="153" customWidth="1"/>
    <col min="15327" max="15351" width="0" style="153" hidden="1" customWidth="1"/>
    <col min="15352" max="15353" width="12.140625" style="153" customWidth="1"/>
    <col min="15354" max="15355" width="10.42578125" style="153" customWidth="1"/>
    <col min="15356" max="15357" width="12.42578125" style="153" customWidth="1"/>
    <col min="15358" max="15358" width="10.42578125" style="153" customWidth="1"/>
    <col min="15359" max="15360" width="12.42578125" style="153" customWidth="1"/>
    <col min="15361" max="15363" width="10.42578125" style="153" customWidth="1"/>
    <col min="15364" max="15580" width="9.140625" style="153"/>
    <col min="15581" max="15581" width="21.85546875" style="153" customWidth="1"/>
    <col min="15582" max="15582" width="48.140625" style="153" customWidth="1"/>
    <col min="15583" max="15607" width="0" style="153" hidden="1" customWidth="1"/>
    <col min="15608" max="15609" width="12.140625" style="153" customWidth="1"/>
    <col min="15610" max="15611" width="10.42578125" style="153" customWidth="1"/>
    <col min="15612" max="15613" width="12.42578125" style="153" customWidth="1"/>
    <col min="15614" max="15614" width="10.42578125" style="153" customWidth="1"/>
    <col min="15615" max="15616" width="12.42578125" style="153" customWidth="1"/>
    <col min="15617" max="15619" width="10.42578125" style="153" customWidth="1"/>
    <col min="15620" max="15836" width="9.140625" style="153"/>
    <col min="15837" max="15837" width="21.85546875" style="153" customWidth="1"/>
    <col min="15838" max="15838" width="48.140625" style="153" customWidth="1"/>
    <col min="15839" max="15863" width="0" style="153" hidden="1" customWidth="1"/>
    <col min="15864" max="15865" width="12.140625" style="153" customWidth="1"/>
    <col min="15866" max="15867" width="10.42578125" style="153" customWidth="1"/>
    <col min="15868" max="15869" width="12.42578125" style="153" customWidth="1"/>
    <col min="15870" max="15870" width="10.42578125" style="153" customWidth="1"/>
    <col min="15871" max="15872" width="12.42578125" style="153" customWidth="1"/>
    <col min="15873" max="15875" width="10.42578125" style="153" customWidth="1"/>
    <col min="15876" max="16092" width="9.140625" style="153"/>
    <col min="16093" max="16093" width="21.85546875" style="153" customWidth="1"/>
    <col min="16094" max="16094" width="48.140625" style="153" customWidth="1"/>
    <col min="16095" max="16119" width="0" style="153" hidden="1" customWidth="1"/>
    <col min="16120" max="16121" width="12.140625" style="153" customWidth="1"/>
    <col min="16122" max="16123" width="10.42578125" style="153" customWidth="1"/>
    <col min="16124" max="16125" width="12.42578125" style="153" customWidth="1"/>
    <col min="16126" max="16126" width="10.42578125" style="153" customWidth="1"/>
    <col min="16127" max="16128" width="12.42578125" style="153" customWidth="1"/>
    <col min="16129" max="16131" width="10.42578125" style="153" customWidth="1"/>
    <col min="16132" max="16384" width="9.140625" style="153"/>
  </cols>
  <sheetData>
    <row r="1" spans="1:121" ht="49.5" customHeight="1" x14ac:dyDescent="0.3">
      <c r="A1" s="378" t="s">
        <v>484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  <c r="AT1" s="378"/>
      <c r="AU1" s="378"/>
      <c r="AV1" s="378"/>
      <c r="AW1" s="378"/>
      <c r="AX1" s="378"/>
      <c r="AY1" s="378"/>
      <c r="AZ1" s="378"/>
      <c r="BA1" s="378"/>
      <c r="BB1" s="378"/>
      <c r="BC1" s="378"/>
      <c r="BD1" s="378"/>
      <c r="BE1" s="378"/>
      <c r="BF1" s="378"/>
      <c r="BG1" s="378"/>
      <c r="BH1" s="378"/>
      <c r="BI1" s="378"/>
      <c r="BJ1" s="378"/>
      <c r="BK1" s="378"/>
      <c r="BL1" s="378"/>
      <c r="BM1" s="378"/>
      <c r="BN1" s="378"/>
      <c r="BO1" s="378"/>
      <c r="BP1" s="378"/>
      <c r="BQ1" s="378"/>
      <c r="BR1" s="378"/>
      <c r="BS1" s="378"/>
      <c r="BT1" s="378"/>
      <c r="BU1" s="378"/>
      <c r="BV1" s="378"/>
      <c r="BW1" s="378"/>
      <c r="BX1" s="378"/>
      <c r="BY1" s="378"/>
      <c r="BZ1" s="378"/>
      <c r="CA1" s="378"/>
      <c r="CB1" s="378"/>
      <c r="CC1" s="378"/>
      <c r="CD1" s="378"/>
      <c r="CE1" s="378"/>
      <c r="CF1" s="378"/>
      <c r="CG1" s="378"/>
      <c r="CH1" s="378"/>
      <c r="CI1" s="378"/>
      <c r="CJ1" s="378"/>
      <c r="CK1" s="378"/>
      <c r="CL1" s="378"/>
      <c r="CM1" s="378"/>
      <c r="CN1" s="378"/>
      <c r="CO1" s="378"/>
      <c r="CP1" s="378"/>
      <c r="CQ1" s="378"/>
      <c r="CR1" s="378"/>
      <c r="CS1" s="378"/>
      <c r="CT1" s="378"/>
      <c r="CU1" s="378"/>
      <c r="CV1" s="378"/>
      <c r="CW1" s="378"/>
      <c r="CX1" s="378"/>
      <c r="CY1" s="378"/>
      <c r="CZ1" s="378"/>
      <c r="DA1" s="378"/>
      <c r="DB1" s="378"/>
      <c r="DC1" s="378"/>
      <c r="DD1" s="378"/>
      <c r="DE1" s="378"/>
      <c r="DF1" s="378"/>
      <c r="DG1" s="378"/>
    </row>
    <row r="2" spans="1:121" ht="24.75" customHeight="1" x14ac:dyDescent="0.25">
      <c r="DG2" s="311" t="s">
        <v>483</v>
      </c>
    </row>
    <row r="3" spans="1:121" s="260" customFormat="1" ht="15" customHeight="1" x14ac:dyDescent="0.25">
      <c r="A3" s="376" t="s">
        <v>3</v>
      </c>
      <c r="B3" s="376" t="s">
        <v>0</v>
      </c>
      <c r="C3" s="221" t="e">
        <f>C5</f>
        <v>#REF!</v>
      </c>
      <c r="D3" s="222" t="e">
        <f>D5</f>
        <v>#REF!</v>
      </c>
      <c r="E3" s="223" t="e">
        <f>E5</f>
        <v>#REF!</v>
      </c>
      <c r="F3" s="224" t="e">
        <f>F5</f>
        <v>#REF!</v>
      </c>
      <c r="G3" s="221" t="e">
        <f>G5</f>
        <v>#REF!</v>
      </c>
      <c r="H3" s="18"/>
      <c r="I3" s="18"/>
      <c r="J3" s="19"/>
      <c r="K3" s="20"/>
      <c r="L3" s="18"/>
      <c r="M3" s="18"/>
      <c r="N3" s="19"/>
      <c r="O3" s="20"/>
      <c r="P3" s="18"/>
      <c r="Q3" s="21"/>
      <c r="R3" s="19"/>
      <c r="S3" s="21"/>
      <c r="T3" s="22"/>
      <c r="U3" s="23"/>
      <c r="V3" s="24"/>
      <c r="W3" s="18"/>
      <c r="X3" s="25"/>
      <c r="Y3" s="18"/>
      <c r="Z3" s="26"/>
      <c r="AA3" s="18"/>
      <c r="AB3" s="27"/>
      <c r="AC3" s="251" t="s">
        <v>2</v>
      </c>
      <c r="AD3" s="18"/>
      <c r="AE3" s="252"/>
      <c r="AF3" s="30"/>
      <c r="AG3" s="253" t="s">
        <v>2</v>
      </c>
      <c r="AH3" s="18"/>
      <c r="AI3" s="254"/>
      <c r="AJ3" s="30"/>
      <c r="AK3" s="255" t="s">
        <v>2</v>
      </c>
      <c r="AL3" s="18"/>
      <c r="AM3" s="186"/>
      <c r="AN3" s="33"/>
      <c r="AO3" s="18"/>
      <c r="AP3" s="42"/>
      <c r="AQ3" s="34"/>
      <c r="AR3" s="18"/>
      <c r="AS3" s="43"/>
      <c r="AT3" s="35"/>
      <c r="AU3" s="18"/>
      <c r="AV3" s="44"/>
      <c r="AW3" s="36"/>
      <c r="AX3" s="30"/>
      <c r="AY3" s="256"/>
      <c r="AZ3" s="37"/>
      <c r="BA3" s="30"/>
      <c r="BB3" s="257"/>
      <c r="BC3" s="258"/>
      <c r="BD3" s="18"/>
      <c r="BE3" s="18"/>
      <c r="BF3" s="37"/>
      <c r="BG3" s="30"/>
      <c r="BH3" s="30"/>
      <c r="BI3" s="26"/>
      <c r="BJ3" s="37"/>
      <c r="BK3" s="18"/>
      <c r="BL3" s="22"/>
      <c r="BM3" s="18"/>
      <c r="BN3" s="259"/>
      <c r="BO3" s="383" t="s">
        <v>473</v>
      </c>
      <c r="BP3" s="156"/>
      <c r="BQ3" s="18"/>
      <c r="BR3" s="379" t="s">
        <v>475</v>
      </c>
      <c r="BS3" s="380"/>
      <c r="BT3" s="18"/>
      <c r="BU3" s="18"/>
      <c r="BV3" s="18"/>
      <c r="BW3" s="18"/>
      <c r="BX3" s="18"/>
      <c r="BY3" s="26"/>
      <c r="BZ3" s="379" t="s">
        <v>477</v>
      </c>
      <c r="CA3" s="380"/>
      <c r="CB3" s="18"/>
      <c r="CC3" s="18"/>
      <c r="CD3" s="18"/>
      <c r="CE3" s="18"/>
      <c r="CF3" s="379" t="s">
        <v>478</v>
      </c>
      <c r="CG3" s="380"/>
      <c r="CH3" s="18"/>
      <c r="CI3" s="18"/>
      <c r="CJ3" s="18"/>
      <c r="CK3" s="18"/>
      <c r="CL3" s="18"/>
      <c r="CM3" s="18"/>
      <c r="CN3" s="18"/>
      <c r="CO3" s="18"/>
      <c r="CP3" s="18"/>
      <c r="CQ3" s="169"/>
      <c r="CR3" s="379" t="s">
        <v>479</v>
      </c>
      <c r="CS3" s="380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381" t="s">
        <v>480</v>
      </c>
      <c r="DF3" s="381" t="s">
        <v>481</v>
      </c>
      <c r="DG3" s="374" t="s">
        <v>482</v>
      </c>
    </row>
    <row r="4" spans="1:121" s="2" customFormat="1" ht="191.25" customHeight="1" thickBot="1" x14ac:dyDescent="0.3">
      <c r="A4" s="377"/>
      <c r="B4" s="377"/>
      <c r="C4" s="261" t="s">
        <v>4</v>
      </c>
      <c r="D4" s="189" t="s">
        <v>5</v>
      </c>
      <c r="E4" s="190" t="s">
        <v>6</v>
      </c>
      <c r="F4" s="191" t="s">
        <v>7</v>
      </c>
      <c r="G4" s="261" t="s">
        <v>8</v>
      </c>
      <c r="H4" s="192" t="s">
        <v>9</v>
      </c>
      <c r="I4" s="192" t="s">
        <v>10</v>
      </c>
      <c r="J4" s="192" t="s">
        <v>9</v>
      </c>
      <c r="K4" s="192" t="s">
        <v>10</v>
      </c>
      <c r="L4" s="192" t="s">
        <v>9</v>
      </c>
      <c r="M4" s="192" t="s">
        <v>10</v>
      </c>
      <c r="N4" s="193" t="s">
        <v>9</v>
      </c>
      <c r="O4" s="194" t="s">
        <v>10</v>
      </c>
      <c r="P4" s="192"/>
      <c r="Q4" s="195" t="s">
        <v>9</v>
      </c>
      <c r="R4" s="193" t="s">
        <v>9</v>
      </c>
      <c r="S4" s="195" t="s">
        <v>9</v>
      </c>
      <c r="T4" s="196" t="s">
        <v>9</v>
      </c>
      <c r="U4" s="262" t="s">
        <v>11</v>
      </c>
      <c r="V4" s="197"/>
      <c r="W4" s="192"/>
      <c r="X4" s="198"/>
      <c r="Y4" s="192"/>
      <c r="Z4" s="199" t="s">
        <v>10</v>
      </c>
      <c r="AA4" s="192"/>
      <c r="AB4" s="200"/>
      <c r="AC4" s="201" t="s">
        <v>12</v>
      </c>
      <c r="AD4" s="192" t="s">
        <v>13</v>
      </c>
      <c r="AE4" s="202"/>
      <c r="AF4" s="203" t="s">
        <v>14</v>
      </c>
      <c r="AG4" s="204" t="s">
        <v>12</v>
      </c>
      <c r="AH4" s="192" t="s">
        <v>15</v>
      </c>
      <c r="AI4" s="263"/>
      <c r="AJ4" s="205" t="s">
        <v>1</v>
      </c>
      <c r="AK4" s="206" t="s">
        <v>12</v>
      </c>
      <c r="AL4" s="192" t="s">
        <v>16</v>
      </c>
      <c r="AM4" s="207"/>
      <c r="AN4" s="208"/>
      <c r="AO4" s="192"/>
      <c r="AP4" s="208"/>
      <c r="AQ4" s="209"/>
      <c r="AR4" s="192"/>
      <c r="AS4" s="209"/>
      <c r="AT4" s="210"/>
      <c r="AU4" s="192"/>
      <c r="AV4" s="264"/>
      <c r="AW4" s="211"/>
      <c r="AX4" s="203"/>
      <c r="AY4" s="212"/>
      <c r="AZ4" s="213"/>
      <c r="BA4" s="203"/>
      <c r="BB4" s="214"/>
      <c r="BC4" s="215"/>
      <c r="BD4" s="192"/>
      <c r="BE4" s="192"/>
      <c r="BF4" s="213"/>
      <c r="BG4" s="203"/>
      <c r="BH4" s="203"/>
      <c r="BI4" s="199"/>
      <c r="BJ4" s="213"/>
      <c r="BK4" s="192"/>
      <c r="BL4" s="196"/>
      <c r="BM4" s="192"/>
      <c r="BN4" s="216"/>
      <c r="BO4" s="383"/>
      <c r="BP4" s="217"/>
      <c r="BQ4" s="192"/>
      <c r="BR4" s="225" t="s">
        <v>474</v>
      </c>
      <c r="BS4" s="225" t="s">
        <v>476</v>
      </c>
      <c r="BT4" s="218" t="s">
        <v>418</v>
      </c>
      <c r="BU4" s="218" t="s">
        <v>419</v>
      </c>
      <c r="BV4" s="218" t="s">
        <v>424</v>
      </c>
      <c r="BW4" s="218" t="s">
        <v>425</v>
      </c>
      <c r="BX4" s="219" t="s">
        <v>426</v>
      </c>
      <c r="BY4" s="199" t="s">
        <v>427</v>
      </c>
      <c r="BZ4" s="225" t="s">
        <v>474</v>
      </c>
      <c r="CA4" s="225" t="s">
        <v>476</v>
      </c>
      <c r="CB4" s="192" t="s">
        <v>431</v>
      </c>
      <c r="CC4" s="192" t="s">
        <v>432</v>
      </c>
      <c r="CD4" s="192" t="s">
        <v>433</v>
      </c>
      <c r="CE4" s="192" t="s">
        <v>434</v>
      </c>
      <c r="CF4" s="225" t="s">
        <v>474</v>
      </c>
      <c r="CG4" s="225" t="s">
        <v>476</v>
      </c>
      <c r="CH4" s="192" t="s">
        <v>437</v>
      </c>
      <c r="CI4" s="192" t="s">
        <v>438</v>
      </c>
      <c r="CJ4" s="192" t="s">
        <v>439</v>
      </c>
      <c r="CK4" s="192" t="s">
        <v>440</v>
      </c>
      <c r="CL4" s="192" t="s">
        <v>441</v>
      </c>
      <c r="CM4" s="192" t="s">
        <v>444</v>
      </c>
      <c r="CN4" s="192" t="s">
        <v>447</v>
      </c>
      <c r="CO4" s="192" t="s">
        <v>448</v>
      </c>
      <c r="CP4" s="192" t="s">
        <v>449</v>
      </c>
      <c r="CQ4" s="220"/>
      <c r="CR4" s="225" t="s">
        <v>474</v>
      </c>
      <c r="CS4" s="225" t="s">
        <v>476</v>
      </c>
      <c r="CT4" s="192" t="s">
        <v>460</v>
      </c>
      <c r="CU4" s="192" t="s">
        <v>461</v>
      </c>
      <c r="CV4" s="192" t="s">
        <v>462</v>
      </c>
      <c r="CW4" s="192" t="s">
        <v>463</v>
      </c>
      <c r="CX4" s="192" t="s">
        <v>464</v>
      </c>
      <c r="CY4" s="192" t="s">
        <v>467</v>
      </c>
      <c r="CZ4" s="192" t="s">
        <v>468</v>
      </c>
      <c r="DA4" s="192" t="s">
        <v>469</v>
      </c>
      <c r="DB4" s="192" t="s">
        <v>470</v>
      </c>
      <c r="DC4" s="192" t="s">
        <v>471</v>
      </c>
      <c r="DD4" s="192" t="s">
        <v>472</v>
      </c>
      <c r="DE4" s="382"/>
      <c r="DF4" s="382"/>
      <c r="DG4" s="375"/>
    </row>
    <row r="5" spans="1:121" x14ac:dyDescent="0.25">
      <c r="A5" s="362"/>
      <c r="B5" s="363"/>
      <c r="C5" s="3" t="e">
        <f t="shared" ref="C5:Q5" si="0">C6+C131</f>
        <v>#REF!</v>
      </c>
      <c r="D5" s="4" t="e">
        <f t="shared" si="0"/>
        <v>#REF!</v>
      </c>
      <c r="E5" s="5" t="e">
        <f t="shared" si="0"/>
        <v>#REF!</v>
      </c>
      <c r="F5" s="6" t="e">
        <f t="shared" si="0"/>
        <v>#REF!</v>
      </c>
      <c r="G5" s="3" t="e">
        <f t="shared" si="0"/>
        <v>#REF!</v>
      </c>
      <c r="H5" s="18">
        <f t="shared" si="0"/>
        <v>543213</v>
      </c>
      <c r="I5" s="18">
        <f t="shared" si="0"/>
        <v>581410.64</v>
      </c>
      <c r="J5" s="19" t="e">
        <f t="shared" si="0"/>
        <v>#REF!</v>
      </c>
      <c r="K5" s="20" t="e">
        <f t="shared" si="0"/>
        <v>#REF!</v>
      </c>
      <c r="L5" s="18" t="e">
        <f t="shared" si="0"/>
        <v>#REF!</v>
      </c>
      <c r="M5" s="18" t="e">
        <f t="shared" si="0"/>
        <v>#REF!</v>
      </c>
      <c r="N5" s="19" t="e">
        <f t="shared" si="0"/>
        <v>#REF!</v>
      </c>
      <c r="O5" s="20" t="e">
        <f t="shared" si="0"/>
        <v>#REF!</v>
      </c>
      <c r="P5" s="18" t="e">
        <f t="shared" si="0"/>
        <v>#REF!</v>
      </c>
      <c r="Q5" s="21" t="e">
        <f t="shared" si="0"/>
        <v>#REF!</v>
      </c>
      <c r="R5" s="19" t="e">
        <f>N5+Q5</f>
        <v>#REF!</v>
      </c>
      <c r="S5" s="21" t="e">
        <f>S6+S131</f>
        <v>#REF!</v>
      </c>
      <c r="T5" s="22" t="e">
        <f>R5+S5</f>
        <v>#REF!</v>
      </c>
      <c r="U5" s="23" t="e">
        <f>U6+U131</f>
        <v>#REF!</v>
      </c>
      <c r="V5" s="24" t="e">
        <f>V6+V131</f>
        <v>#REF!</v>
      </c>
      <c r="W5" s="18" t="e">
        <f>W6+W131</f>
        <v>#REF!</v>
      </c>
      <c r="X5" s="25" t="e">
        <f>U5+V5+W5</f>
        <v>#REF!</v>
      </c>
      <c r="Y5" s="18" t="e">
        <f>Y6+Y131</f>
        <v>#REF!</v>
      </c>
      <c r="Z5" s="26" t="e">
        <f>Z6+Z131</f>
        <v>#REF!</v>
      </c>
      <c r="AA5" s="18" t="e">
        <f>AA6+AA131</f>
        <v>#REF!</v>
      </c>
      <c r="AB5" s="27" t="e">
        <f>Z5+AA5</f>
        <v>#REF!</v>
      </c>
      <c r="AC5" s="28" t="e">
        <f>#REF!</f>
        <v>#REF!</v>
      </c>
      <c r="AD5" s="18" t="e">
        <f>#REF!</f>
        <v>#REF!</v>
      </c>
      <c r="AE5" s="29" t="e">
        <f>AC5+AD5</f>
        <v>#REF!</v>
      </c>
      <c r="AF5" s="30" t="e">
        <f>AF6+AF131</f>
        <v>#REF!</v>
      </c>
      <c r="AG5" s="31" t="e">
        <f>AG6+AG131</f>
        <v>#REF!</v>
      </c>
      <c r="AH5" s="18" t="e">
        <f>AH6+AH131</f>
        <v>#REF!</v>
      </c>
      <c r="AI5" s="41" t="e">
        <f>AG5+AH5</f>
        <v>#REF!</v>
      </c>
      <c r="AJ5" s="30" t="e">
        <f>AJ6+AJ131</f>
        <v>#REF!</v>
      </c>
      <c r="AK5" s="32" t="e">
        <f>AK6+AK131</f>
        <v>#REF!</v>
      </c>
      <c r="AL5" s="18" t="e">
        <f>AL6+AL131</f>
        <v>#REF!</v>
      </c>
      <c r="AM5" s="7" t="e">
        <f>AK5+AL5</f>
        <v>#REF!</v>
      </c>
      <c r="AN5" s="33" t="e">
        <f>AN6+AN131</f>
        <v>#REF!</v>
      </c>
      <c r="AO5" s="18" t="e">
        <f>AO6+AO131</f>
        <v>#REF!</v>
      </c>
      <c r="AP5" s="42" t="e">
        <f>AN5+AO5</f>
        <v>#REF!</v>
      </c>
      <c r="AQ5" s="34" t="e">
        <f>AQ6+AQ131</f>
        <v>#REF!</v>
      </c>
      <c r="AR5" s="18" t="e">
        <f>AR6+AR131</f>
        <v>#REF!</v>
      </c>
      <c r="AS5" s="43" t="e">
        <f>AQ5+AR5</f>
        <v>#REF!</v>
      </c>
      <c r="AT5" s="35" t="e">
        <f>AT6+AT131</f>
        <v>#REF!</v>
      </c>
      <c r="AU5" s="18" t="e">
        <f>AU6+AU131</f>
        <v>#REF!</v>
      </c>
      <c r="AV5" s="44" t="e">
        <f>AT5+AU5</f>
        <v>#REF!</v>
      </c>
      <c r="AW5" s="36">
        <f>AW6+AW131</f>
        <v>922522.25</v>
      </c>
      <c r="AX5" s="30">
        <f>AX6+AX131</f>
        <v>10808.630000000001</v>
      </c>
      <c r="AY5" s="256">
        <f>AW5+AX5</f>
        <v>933330.88</v>
      </c>
      <c r="AZ5" s="37">
        <f>AZ6+AZ131</f>
        <v>854129.41</v>
      </c>
      <c r="BA5" s="30">
        <f>BA6+BA131</f>
        <v>2551.0899999999997</v>
      </c>
      <c r="BB5" s="257">
        <f>AZ5+BA5</f>
        <v>856680.5</v>
      </c>
      <c r="BC5" s="258">
        <f>BB5*1000</f>
        <v>856680500</v>
      </c>
      <c r="BD5" s="18">
        <f t="shared" ref="BD5:BE5" si="1">BD6+BD131</f>
        <v>9.68</v>
      </c>
      <c r="BE5" s="18">
        <f t="shared" si="1"/>
        <v>-15.509999999999998</v>
      </c>
      <c r="BF5" s="37">
        <f>BC5+BD5+BE5</f>
        <v>856680494.16999996</v>
      </c>
      <c r="BG5" s="30">
        <f t="shared" ref="BG5:BH5" si="2">BG6+BG131</f>
        <v>216154112.37</v>
      </c>
      <c r="BH5" s="30">
        <f t="shared" si="2"/>
        <v>0.97</v>
      </c>
      <c r="BI5" s="26">
        <f>BF5+BG5+BH5</f>
        <v>1072834607.51</v>
      </c>
      <c r="BJ5" s="37">
        <f t="shared" ref="BJ5" si="3">BJ6+BJ131</f>
        <v>1126559802.3699999</v>
      </c>
      <c r="BK5" s="18">
        <f t="shared" ref="BK5" si="4">BK6+BK131</f>
        <v>212169652.38</v>
      </c>
      <c r="BL5" s="22">
        <f>BL6+BL131</f>
        <v>867259.16999999993</v>
      </c>
      <c r="BM5" s="18">
        <f>BM6+BM131</f>
        <v>1654.87</v>
      </c>
      <c r="BN5" s="259">
        <f>BL5+BM5</f>
        <v>868914.03999999992</v>
      </c>
      <c r="BO5" s="226">
        <f>BJ5+BK5</f>
        <v>1338729454.75</v>
      </c>
      <c r="BP5" s="156">
        <f t="shared" ref="BP5:BT5" si="5">BP6+BP131</f>
        <v>-19442471.079999998</v>
      </c>
      <c r="BQ5" s="18">
        <f t="shared" si="5"/>
        <v>33051859.459999997</v>
      </c>
      <c r="BR5" s="226">
        <f>BP5+BQ5</f>
        <v>13609388.379999999</v>
      </c>
      <c r="BS5" s="30">
        <f t="shared" ref="BS5:BS36" si="6">BO5+BP5+BQ5</f>
        <v>1352338843.1300001</v>
      </c>
      <c r="BT5" s="18">
        <f t="shared" si="5"/>
        <v>19409846.550000001</v>
      </c>
      <c r="BU5" s="18">
        <f t="shared" ref="BU5:CD5" si="7">BU6+BU131</f>
        <v>143204373.37</v>
      </c>
      <c r="BV5" s="18">
        <f t="shared" si="7"/>
        <v>15175262.07</v>
      </c>
      <c r="BW5" s="18">
        <f t="shared" si="7"/>
        <v>4991.3900000000003</v>
      </c>
      <c r="BX5" s="18">
        <f t="shared" si="7"/>
        <v>15405510.98</v>
      </c>
      <c r="BY5" s="26">
        <f t="shared" si="7"/>
        <v>300000</v>
      </c>
      <c r="BZ5" s="226">
        <f>BT5+BU5+BV5+BW5+BX5+BY5</f>
        <v>193499984.35999998</v>
      </c>
      <c r="CA5" s="30">
        <f>BS5+BT5+BU5+BV5+BW5+BX5+BY5</f>
        <v>1545838827.4900002</v>
      </c>
      <c r="CB5" s="18">
        <f t="shared" si="7"/>
        <v>10100.36</v>
      </c>
      <c r="CC5" s="18">
        <f t="shared" si="7"/>
        <v>33480.800000000003</v>
      </c>
      <c r="CD5" s="18">
        <f t="shared" si="7"/>
        <v>42694.57</v>
      </c>
      <c r="CE5" s="18">
        <f t="shared" ref="CE5" si="8">CE6+CE131</f>
        <v>114014.12</v>
      </c>
      <c r="CF5" s="226">
        <f>CB5+CC5+CD5+CE5</f>
        <v>200289.85</v>
      </c>
      <c r="CG5" s="30">
        <f>CA5+CB5+CC5+CD5+CE5</f>
        <v>1546039117.3399999</v>
      </c>
      <c r="CH5" s="18">
        <f t="shared" ref="CH5:DD5" si="9">CH6+CH131</f>
        <v>-7143652.9599999962</v>
      </c>
      <c r="CI5" s="18">
        <f t="shared" si="9"/>
        <v>-644443.02</v>
      </c>
      <c r="CJ5" s="18">
        <f t="shared" si="9"/>
        <v>944719.78</v>
      </c>
      <c r="CK5" s="18">
        <f t="shared" si="9"/>
        <v>16881.760000000002</v>
      </c>
      <c r="CL5" s="18">
        <f t="shared" si="9"/>
        <v>1251518.06</v>
      </c>
      <c r="CM5" s="18">
        <f t="shared" si="9"/>
        <v>1405807.28</v>
      </c>
      <c r="CN5" s="18">
        <f t="shared" si="9"/>
        <v>5705620.3500000006</v>
      </c>
      <c r="CO5" s="18">
        <f t="shared" si="9"/>
        <v>2513756.4500000002</v>
      </c>
      <c r="CP5" s="18">
        <f t="shared" si="9"/>
        <v>1541481.75</v>
      </c>
      <c r="CQ5" s="169">
        <f t="shared" si="9"/>
        <v>9238522.6400000006</v>
      </c>
      <c r="CR5" s="226">
        <f>CH5+CI5+CJ5+CK5+CL5+CM5+CN5+CO5+CP5+CQ5</f>
        <v>14830212.090000004</v>
      </c>
      <c r="CS5" s="30">
        <f>CG5+CH5+CI5+CJ5+CK5+CL5+CM5+CN5+CO5+CP5+CQ5</f>
        <v>1560869329.4299998</v>
      </c>
      <c r="CT5" s="18">
        <f t="shared" si="9"/>
        <v>104160</v>
      </c>
      <c r="CU5" s="18">
        <f t="shared" si="9"/>
        <v>99.19</v>
      </c>
      <c r="CV5" s="18">
        <f t="shared" si="9"/>
        <v>7717.33</v>
      </c>
      <c r="CW5" s="18">
        <f t="shared" si="9"/>
        <v>-1926279.3600000008</v>
      </c>
      <c r="CX5" s="18">
        <f t="shared" si="9"/>
        <v>-18005962.960000001</v>
      </c>
      <c r="CY5" s="18">
        <f t="shared" si="9"/>
        <v>-14081804.5</v>
      </c>
      <c r="CZ5" s="18">
        <f t="shared" si="9"/>
        <v>5633763.3000000007</v>
      </c>
      <c r="DA5" s="18">
        <f t="shared" si="9"/>
        <v>7642940</v>
      </c>
      <c r="DB5" s="18">
        <f t="shared" si="9"/>
        <v>44570.86</v>
      </c>
      <c r="DC5" s="18">
        <f t="shared" si="9"/>
        <v>1191899.8700000001</v>
      </c>
      <c r="DD5" s="18">
        <f t="shared" si="9"/>
        <v>1496066.2400000002</v>
      </c>
      <c r="DE5" s="226">
        <f>CT5+CU5+CV5+CW5+CX5+CY5+CZ5+DA5+DB5+DC5+DD5</f>
        <v>-17892830.029999994</v>
      </c>
      <c r="DF5" s="226">
        <f>CS5+CT5+CU5+CV5+CW5+CX5+CY5+CZ5+DA5+DB5+DC5+DD5</f>
        <v>1542976499.3999996</v>
      </c>
      <c r="DG5" s="367">
        <f>BR5+BZ5+CF5+CR5+DE5</f>
        <v>204247044.64999998</v>
      </c>
      <c r="DH5" s="372"/>
    </row>
    <row r="6" spans="1:121" s="266" customFormat="1" x14ac:dyDescent="0.25">
      <c r="A6" s="364" t="s">
        <v>17</v>
      </c>
      <c r="B6" s="365" t="s">
        <v>18</v>
      </c>
      <c r="C6" s="8" t="e">
        <f t="shared" ref="C6:Q6" si="10">C7+C54</f>
        <v>#REF!</v>
      </c>
      <c r="D6" s="9" t="e">
        <f t="shared" si="10"/>
        <v>#REF!</v>
      </c>
      <c r="E6" s="9" t="e">
        <f t="shared" si="10"/>
        <v>#REF!</v>
      </c>
      <c r="F6" s="10" t="e">
        <f t="shared" si="10"/>
        <v>#REF!</v>
      </c>
      <c r="G6" s="8" t="e">
        <f t="shared" si="10"/>
        <v>#REF!</v>
      </c>
      <c r="H6" s="164">
        <f t="shared" si="10"/>
        <v>206768.91000000003</v>
      </c>
      <c r="I6" s="164">
        <f t="shared" si="10"/>
        <v>214335.16</v>
      </c>
      <c r="J6" s="46" t="e">
        <f t="shared" si="10"/>
        <v>#REF!</v>
      </c>
      <c r="K6" s="47" t="e">
        <f t="shared" si="10"/>
        <v>#REF!</v>
      </c>
      <c r="L6" s="164" t="e">
        <f t="shared" si="10"/>
        <v>#REF!</v>
      </c>
      <c r="M6" s="164" t="e">
        <f t="shared" si="10"/>
        <v>#REF!</v>
      </c>
      <c r="N6" s="46" t="e">
        <f t="shared" si="10"/>
        <v>#REF!</v>
      </c>
      <c r="O6" s="47" t="e">
        <f t="shared" si="10"/>
        <v>#REF!</v>
      </c>
      <c r="P6" s="164" t="e">
        <f t="shared" si="10"/>
        <v>#REF!</v>
      </c>
      <c r="Q6" s="48" t="e">
        <f t="shared" si="10"/>
        <v>#REF!</v>
      </c>
      <c r="R6" s="46" t="e">
        <f t="shared" ref="R6:R86" si="11">N6+Q6</f>
        <v>#REF!</v>
      </c>
      <c r="S6" s="48" t="e">
        <f>S7+S54</f>
        <v>#REF!</v>
      </c>
      <c r="T6" s="56" t="e">
        <f t="shared" ref="T6:T86" si="12">R6+S6</f>
        <v>#REF!</v>
      </c>
      <c r="U6" s="265" t="e">
        <f>U7+U54</f>
        <v>#REF!</v>
      </c>
      <c r="V6" s="50" t="e">
        <f>V7+V54</f>
        <v>#REF!</v>
      </c>
      <c r="W6" s="164" t="e">
        <f>W7+W54</f>
        <v>#REF!</v>
      </c>
      <c r="X6" s="25" t="e">
        <f t="shared" ref="X6:X83" si="13">U6+V6+W6</f>
        <v>#REF!</v>
      </c>
      <c r="Y6" s="164" t="e">
        <f>Y7+Y54</f>
        <v>#REF!</v>
      </c>
      <c r="Z6" s="51" t="e">
        <f>Z7+Z54</f>
        <v>#REF!</v>
      </c>
      <c r="AA6" s="164" t="e">
        <f>AA7+AA54</f>
        <v>#REF!</v>
      </c>
      <c r="AB6" s="166" t="e">
        <f t="shared" ref="AB6:AB83" si="14">Z6+AA6</f>
        <v>#REF!</v>
      </c>
      <c r="AC6" s="28">
        <f>AC7+AC54</f>
        <v>193775.88</v>
      </c>
      <c r="AD6" s="164" t="e">
        <f>AD7+AD54</f>
        <v>#REF!</v>
      </c>
      <c r="AE6" s="29" t="e">
        <f t="shared" ref="AE6:AE83" si="15">AC6+AD6</f>
        <v>#REF!</v>
      </c>
      <c r="AF6" s="52" t="e">
        <f>AF7+AF54</f>
        <v>#REF!</v>
      </c>
      <c r="AG6" s="31" t="e">
        <f>AG7+AG54</f>
        <v>#REF!</v>
      </c>
      <c r="AH6" s="164" t="e">
        <f>AH7+AH54</f>
        <v>#REF!</v>
      </c>
      <c r="AI6" s="41" t="e">
        <f t="shared" ref="AI6:AI83" si="16">AG6+AH6</f>
        <v>#REF!</v>
      </c>
      <c r="AJ6" s="52" t="e">
        <f>AJ7+AJ54</f>
        <v>#REF!</v>
      </c>
      <c r="AK6" s="32" t="e">
        <f>AK7+AK54</f>
        <v>#REF!</v>
      </c>
      <c r="AL6" s="164" t="e">
        <f>AL7+AL54</f>
        <v>#REF!</v>
      </c>
      <c r="AM6" s="7" t="e">
        <f t="shared" ref="AM6:AM83" si="17">AK6+AL6</f>
        <v>#REF!</v>
      </c>
      <c r="AN6" s="42" t="e">
        <f t="shared" ref="AN6:BM6" si="18">AN7+AN54</f>
        <v>#REF!</v>
      </c>
      <c r="AO6" s="164" t="e">
        <f t="shared" si="18"/>
        <v>#REF!</v>
      </c>
      <c r="AP6" s="42" t="e">
        <f t="shared" ref="AP6:AP74" si="19">AN6+AO6</f>
        <v>#REF!</v>
      </c>
      <c r="AQ6" s="43" t="e">
        <f t="shared" si="18"/>
        <v>#REF!</v>
      </c>
      <c r="AR6" s="164" t="e">
        <f t="shared" si="18"/>
        <v>#REF!</v>
      </c>
      <c r="AS6" s="43" t="e">
        <f t="shared" ref="AS6:AS74" si="20">AQ6+AR6</f>
        <v>#REF!</v>
      </c>
      <c r="AT6" s="53" t="e">
        <f t="shared" si="18"/>
        <v>#REF!</v>
      </c>
      <c r="AU6" s="164" t="e">
        <f t="shared" si="18"/>
        <v>#REF!</v>
      </c>
      <c r="AV6" s="44" t="e">
        <f t="shared" ref="AV6:AV74" si="21">AT6+AU6</f>
        <v>#REF!</v>
      </c>
      <c r="AW6" s="54">
        <f t="shared" si="18"/>
        <v>235856.33</v>
      </c>
      <c r="AX6" s="52">
        <f t="shared" si="18"/>
        <v>0</v>
      </c>
      <c r="AY6" s="256">
        <f t="shared" ref="AY6:AY73" si="22">AW6+AX6</f>
        <v>235856.33</v>
      </c>
      <c r="AZ6" s="55">
        <f t="shared" si="18"/>
        <v>261857.26</v>
      </c>
      <c r="BA6" s="52">
        <f t="shared" si="18"/>
        <v>0</v>
      </c>
      <c r="BB6" s="257">
        <f t="shared" ref="BB6:BB73" si="23">AZ6+BA6</f>
        <v>261857.26</v>
      </c>
      <c r="BC6" s="258">
        <f t="shared" ref="BC6:BC71" si="24">BB6*1000</f>
        <v>261857260</v>
      </c>
      <c r="BD6" s="164">
        <f t="shared" ref="BD6:BE6" si="25">BD7+BD54</f>
        <v>0</v>
      </c>
      <c r="BE6" s="164">
        <f t="shared" si="25"/>
        <v>0</v>
      </c>
      <c r="BF6" s="37">
        <f t="shared" ref="BF6:BF71" si="26">BC6+BD6+BE6</f>
        <v>261857260</v>
      </c>
      <c r="BG6" s="30">
        <f t="shared" ref="BG6:BH6" si="27">BG7+BG54</f>
        <v>0</v>
      </c>
      <c r="BH6" s="30">
        <f t="shared" si="27"/>
        <v>0</v>
      </c>
      <c r="BI6" s="26">
        <f t="shared" ref="BI6:BI71" si="28">BF6+BG6+BH6</f>
        <v>261857260</v>
      </c>
      <c r="BJ6" s="37">
        <f t="shared" ref="BJ6" si="29">BJ7+BJ54</f>
        <v>256877240</v>
      </c>
      <c r="BK6" s="164">
        <f t="shared" ref="BK6" si="30">BK7+BK54</f>
        <v>0</v>
      </c>
      <c r="BL6" s="56">
        <f t="shared" si="18"/>
        <v>266839.21000000002</v>
      </c>
      <c r="BM6" s="164">
        <f t="shared" si="18"/>
        <v>0</v>
      </c>
      <c r="BN6" s="259">
        <f t="shared" ref="BN6:BN73" si="31">BL6+BM6</f>
        <v>266839.21000000002</v>
      </c>
      <c r="BO6" s="226">
        <f t="shared" ref="BO6:BO71" si="32">BJ6+BK6</f>
        <v>256877240</v>
      </c>
      <c r="BP6" s="157">
        <f t="shared" ref="BP6:BT6" si="33">BP7+BP54</f>
        <v>0</v>
      </c>
      <c r="BQ6" s="164">
        <f t="shared" si="33"/>
        <v>0</v>
      </c>
      <c r="BR6" s="226">
        <f t="shared" ref="BR6:BR69" si="34">BP6+BQ6</f>
        <v>0</v>
      </c>
      <c r="BS6" s="30">
        <f t="shared" si="6"/>
        <v>256877240</v>
      </c>
      <c r="BT6" s="164">
        <f t="shared" si="33"/>
        <v>0</v>
      </c>
      <c r="BU6" s="164">
        <f t="shared" ref="BU6:CD6" si="35">BU7+BU54</f>
        <v>0</v>
      </c>
      <c r="BV6" s="164">
        <f t="shared" si="35"/>
        <v>0</v>
      </c>
      <c r="BW6" s="164">
        <f t="shared" si="35"/>
        <v>0</v>
      </c>
      <c r="BX6" s="164">
        <f t="shared" si="35"/>
        <v>0</v>
      </c>
      <c r="BY6" s="51">
        <f t="shared" si="35"/>
        <v>300000</v>
      </c>
      <c r="BZ6" s="188"/>
      <c r="CA6" s="30">
        <f t="shared" ref="CA6:CA71" si="36">BS6+BT6+BU6+BV6+BW6+BX6+BY6</f>
        <v>257177240</v>
      </c>
      <c r="CB6" s="164">
        <f t="shared" si="35"/>
        <v>0</v>
      </c>
      <c r="CC6" s="164">
        <f t="shared" si="35"/>
        <v>0</v>
      </c>
      <c r="CD6" s="164">
        <f t="shared" si="35"/>
        <v>0</v>
      </c>
      <c r="CE6" s="164">
        <f t="shared" ref="CE6" si="37">CE7+CE54</f>
        <v>0</v>
      </c>
      <c r="CF6" s="226">
        <f t="shared" ref="CF6:CF69" si="38">CB6+CC6+CD6+CE6</f>
        <v>0</v>
      </c>
      <c r="CG6" s="30">
        <f t="shared" ref="CG6:CG71" si="39">CA6+CB6+CC6+CD6+CE6</f>
        <v>257177240</v>
      </c>
      <c r="CH6" s="164">
        <f t="shared" ref="CH6:DD6" si="40">CH7+CH54</f>
        <v>0</v>
      </c>
      <c r="CI6" s="164">
        <f t="shared" si="40"/>
        <v>0</v>
      </c>
      <c r="CJ6" s="164">
        <f t="shared" si="40"/>
        <v>0</v>
      </c>
      <c r="CK6" s="164">
        <f t="shared" si="40"/>
        <v>0</v>
      </c>
      <c r="CL6" s="164">
        <f t="shared" si="40"/>
        <v>0</v>
      </c>
      <c r="CM6" s="164">
        <f t="shared" si="40"/>
        <v>0</v>
      </c>
      <c r="CN6" s="164">
        <f t="shared" si="40"/>
        <v>0</v>
      </c>
      <c r="CO6" s="164">
        <f t="shared" si="40"/>
        <v>0</v>
      </c>
      <c r="CP6" s="164">
        <f t="shared" si="40"/>
        <v>0</v>
      </c>
      <c r="CQ6" s="170">
        <f t="shared" si="40"/>
        <v>9238522.6400000006</v>
      </c>
      <c r="CR6" s="226">
        <f t="shared" ref="CR6:CR69" si="41">CH6+CI6+CJ6+CK6+CL6+CM6+CN6+CO6+CP6+CQ6</f>
        <v>9238522.6400000006</v>
      </c>
      <c r="CS6" s="30">
        <f t="shared" ref="CS6:CS71" si="42">CG6+CH6+CI6+CJ6+CK6+CL6+CM6+CN6+CO6+CP6+CQ6</f>
        <v>266415762.63999999</v>
      </c>
      <c r="CT6" s="164">
        <f t="shared" si="40"/>
        <v>0</v>
      </c>
      <c r="CU6" s="164">
        <f t="shared" si="40"/>
        <v>0</v>
      </c>
      <c r="CV6" s="164">
        <f t="shared" si="40"/>
        <v>0</v>
      </c>
      <c r="CW6" s="164">
        <f t="shared" si="40"/>
        <v>0</v>
      </c>
      <c r="CX6" s="164">
        <f t="shared" si="40"/>
        <v>0</v>
      </c>
      <c r="CY6" s="164">
        <f t="shared" si="40"/>
        <v>0</v>
      </c>
      <c r="CZ6" s="164">
        <f t="shared" si="40"/>
        <v>0</v>
      </c>
      <c r="DA6" s="164">
        <f t="shared" si="40"/>
        <v>0</v>
      </c>
      <c r="DB6" s="164">
        <f t="shared" si="40"/>
        <v>0</v>
      </c>
      <c r="DC6" s="164">
        <f t="shared" si="40"/>
        <v>0</v>
      </c>
      <c r="DD6" s="164">
        <f t="shared" si="40"/>
        <v>0</v>
      </c>
      <c r="DE6" s="226">
        <f t="shared" ref="DE6:DE69" si="43">CT6+CU6+CV6+CW6+CX6+CY6+CZ6+DA6+DB6+DC6+DD6</f>
        <v>0</v>
      </c>
      <c r="DF6" s="226">
        <f t="shared" ref="DF6:DF69" si="44">CS6+CT6+CU6+CV6+CW6+CX6+CY6+CZ6+DA6+DB6+DC6+DD6</f>
        <v>266415762.63999999</v>
      </c>
      <c r="DG6" s="367">
        <f t="shared" ref="DG6:DG69" si="45">BR6+BZ6+CF6+CR6+DE6</f>
        <v>9238522.6400000006</v>
      </c>
      <c r="DH6" s="373"/>
      <c r="DI6" s="366"/>
      <c r="DJ6" s="366"/>
      <c r="DK6" s="366"/>
      <c r="DL6" s="366"/>
      <c r="DM6" s="366"/>
      <c r="DN6" s="366"/>
      <c r="DO6" s="366"/>
      <c r="DP6" s="366"/>
      <c r="DQ6" s="366"/>
    </row>
    <row r="7" spans="1:121" ht="18" customHeight="1" x14ac:dyDescent="0.25">
      <c r="A7" s="73"/>
      <c r="B7" s="59" t="s">
        <v>19</v>
      </c>
      <c r="C7" s="11">
        <f t="shared" ref="C7:Q7" si="46">C8+C20+C35+C43+C48+C14</f>
        <v>158123</v>
      </c>
      <c r="D7" s="12">
        <f t="shared" si="46"/>
        <v>121017.73000000001</v>
      </c>
      <c r="E7" s="13">
        <f t="shared" si="46"/>
        <v>164534</v>
      </c>
      <c r="F7" s="14">
        <f t="shared" si="46"/>
        <v>165068</v>
      </c>
      <c r="G7" s="11">
        <f t="shared" si="46"/>
        <v>164407</v>
      </c>
      <c r="H7" s="18">
        <f t="shared" si="46"/>
        <v>135165.91</v>
      </c>
      <c r="I7" s="18">
        <f t="shared" si="46"/>
        <v>141645.76999999999</v>
      </c>
      <c r="J7" s="19">
        <f t="shared" si="46"/>
        <v>136364.36000000002</v>
      </c>
      <c r="K7" s="20">
        <f t="shared" si="46"/>
        <v>142604.18</v>
      </c>
      <c r="L7" s="18">
        <f t="shared" si="46"/>
        <v>-1000</v>
      </c>
      <c r="M7" s="18">
        <f t="shared" si="46"/>
        <v>-1000</v>
      </c>
      <c r="N7" s="19">
        <f t="shared" si="46"/>
        <v>135364.36000000002</v>
      </c>
      <c r="O7" s="20">
        <f t="shared" si="46"/>
        <v>141604.18</v>
      </c>
      <c r="P7" s="18">
        <f t="shared" si="46"/>
        <v>0</v>
      </c>
      <c r="Q7" s="21">
        <f t="shared" si="46"/>
        <v>0</v>
      </c>
      <c r="R7" s="19">
        <f t="shared" si="11"/>
        <v>135364.36000000002</v>
      </c>
      <c r="S7" s="21">
        <f>S8+S20+S35+S43+S48+S14</f>
        <v>0</v>
      </c>
      <c r="T7" s="22">
        <f t="shared" si="12"/>
        <v>135364.36000000002</v>
      </c>
      <c r="U7" s="23">
        <f>U8+U20+U35+U43+U48+U14</f>
        <v>145762</v>
      </c>
      <c r="V7" s="24">
        <f>V8+V20+V35+V43+V48+V14</f>
        <v>0</v>
      </c>
      <c r="W7" s="18">
        <f>W8+W20+W35+W43+W48+W14</f>
        <v>0</v>
      </c>
      <c r="X7" s="25">
        <f t="shared" si="13"/>
        <v>145762</v>
      </c>
      <c r="Y7" s="18">
        <f>Y8+Y20+Y35+Y43+Y48+Y14</f>
        <v>0</v>
      </c>
      <c r="Z7" s="26">
        <f>Z8+Z20+Z35+Z43+Z48+Z14</f>
        <v>152345.46999999997</v>
      </c>
      <c r="AA7" s="18">
        <f>AA8+AA20+AA35+AA43+AA48+AA14</f>
        <v>0</v>
      </c>
      <c r="AB7" s="27">
        <f t="shared" si="14"/>
        <v>152345.46999999997</v>
      </c>
      <c r="AC7" s="28">
        <f>AC9+AC15+AC21+AC27+AC30+AC37+AC38+AC43</f>
        <v>141087.52000000002</v>
      </c>
      <c r="AD7" s="18">
        <f>AD8+AD20+AD35+AD43+AD48+AD14</f>
        <v>0</v>
      </c>
      <c r="AE7" s="29">
        <f t="shared" si="15"/>
        <v>141087.52000000002</v>
      </c>
      <c r="AF7" s="30">
        <f>AF8+AF20+AF35+AF43+AF48+AF14</f>
        <v>146354.88</v>
      </c>
      <c r="AG7" s="31">
        <f>AG8+AG20+AG35+AG43+AG48+AG14</f>
        <v>147694</v>
      </c>
      <c r="AH7" s="18">
        <f>AH8+AH20+AH35+AH43+AH48+AH14</f>
        <v>0</v>
      </c>
      <c r="AI7" s="41">
        <f t="shared" si="16"/>
        <v>147694</v>
      </c>
      <c r="AJ7" s="30">
        <f>AJ8+AJ20+AJ35+AJ43+AJ48+AJ14</f>
        <v>143422.32</v>
      </c>
      <c r="AK7" s="32">
        <f>AK8+AK20+AK35+AK43+AK48+AK14</f>
        <v>147560.66999999998</v>
      </c>
      <c r="AL7" s="18">
        <f>AL8+AL20+AL35+AL43+AL48+AL14</f>
        <v>0</v>
      </c>
      <c r="AM7" s="7">
        <f t="shared" si="17"/>
        <v>147560.66999999998</v>
      </c>
      <c r="AN7" s="33">
        <f t="shared" ref="AN7:BM7" si="47">AN8+AN20+AN35+AN43+AN48+AN14</f>
        <v>170084.58999999997</v>
      </c>
      <c r="AO7" s="18">
        <f t="shared" si="47"/>
        <v>0</v>
      </c>
      <c r="AP7" s="42">
        <f t="shared" si="19"/>
        <v>170084.58999999997</v>
      </c>
      <c r="AQ7" s="34">
        <f t="shared" si="47"/>
        <v>173004.64</v>
      </c>
      <c r="AR7" s="18">
        <f t="shared" si="47"/>
        <v>0</v>
      </c>
      <c r="AS7" s="43">
        <f t="shared" si="20"/>
        <v>173004.64</v>
      </c>
      <c r="AT7" s="35">
        <f t="shared" si="47"/>
        <v>179814.34</v>
      </c>
      <c r="AU7" s="18">
        <f t="shared" si="47"/>
        <v>0</v>
      </c>
      <c r="AV7" s="44">
        <f t="shared" si="21"/>
        <v>179814.34</v>
      </c>
      <c r="AW7" s="36">
        <f t="shared" si="47"/>
        <v>200108.08</v>
      </c>
      <c r="AX7" s="30">
        <f t="shared" si="47"/>
        <v>0</v>
      </c>
      <c r="AY7" s="256">
        <f t="shared" si="22"/>
        <v>200108.08</v>
      </c>
      <c r="AZ7" s="37">
        <f t="shared" si="47"/>
        <v>204583.9</v>
      </c>
      <c r="BA7" s="30">
        <f t="shared" si="47"/>
        <v>0</v>
      </c>
      <c r="BB7" s="257">
        <f t="shared" si="23"/>
        <v>204583.9</v>
      </c>
      <c r="BC7" s="258">
        <f t="shared" si="24"/>
        <v>204583900</v>
      </c>
      <c r="BD7" s="18">
        <f t="shared" ref="BD7:BE7" si="48">BD8+BD20+BD35+BD43+BD48+BD14</f>
        <v>0</v>
      </c>
      <c r="BE7" s="18">
        <f t="shared" si="48"/>
        <v>0</v>
      </c>
      <c r="BF7" s="37">
        <f t="shared" si="26"/>
        <v>204583900</v>
      </c>
      <c r="BG7" s="30">
        <f t="shared" ref="BG7:BH7" si="49">BG8+BG20+BG35+BG43+BG48+BG14</f>
        <v>0</v>
      </c>
      <c r="BH7" s="30">
        <f t="shared" si="49"/>
        <v>0</v>
      </c>
      <c r="BI7" s="26">
        <f t="shared" si="28"/>
        <v>204583900</v>
      </c>
      <c r="BJ7" s="37">
        <f t="shared" ref="BJ7" si="50">BJ8+BJ20+BJ35+BJ43+BJ48+BJ14</f>
        <v>225538940</v>
      </c>
      <c r="BK7" s="18">
        <f t="shared" ref="BK7" si="51">BK8+BK20+BK35+BK43+BK48+BK14</f>
        <v>0</v>
      </c>
      <c r="BL7" s="22">
        <f t="shared" si="47"/>
        <v>208565.85</v>
      </c>
      <c r="BM7" s="18">
        <f t="shared" si="47"/>
        <v>0</v>
      </c>
      <c r="BN7" s="259">
        <f t="shared" si="31"/>
        <v>208565.85</v>
      </c>
      <c r="BO7" s="226">
        <f t="shared" si="32"/>
        <v>225538940</v>
      </c>
      <c r="BP7" s="156">
        <f t="shared" ref="BP7:BT7" si="52">BP8+BP20+BP35+BP43+BP48+BP14</f>
        <v>0</v>
      </c>
      <c r="BQ7" s="18">
        <f t="shared" si="52"/>
        <v>0</v>
      </c>
      <c r="BR7" s="226">
        <f t="shared" si="34"/>
        <v>0</v>
      </c>
      <c r="BS7" s="30">
        <f t="shared" si="6"/>
        <v>225538940</v>
      </c>
      <c r="BT7" s="18">
        <f t="shared" si="52"/>
        <v>0</v>
      </c>
      <c r="BU7" s="18">
        <f t="shared" ref="BU7:CD7" si="53">BU8+BU20+BU35+BU43+BU48+BU14</f>
        <v>0</v>
      </c>
      <c r="BV7" s="18">
        <f t="shared" si="53"/>
        <v>0</v>
      </c>
      <c r="BW7" s="18">
        <f t="shared" si="53"/>
        <v>0</v>
      </c>
      <c r="BX7" s="18">
        <f t="shared" si="53"/>
        <v>0</v>
      </c>
      <c r="BY7" s="26">
        <f t="shared" si="53"/>
        <v>0</v>
      </c>
      <c r="BZ7" s="226"/>
      <c r="CA7" s="30">
        <f t="shared" si="36"/>
        <v>225538940</v>
      </c>
      <c r="CB7" s="18">
        <f t="shared" si="53"/>
        <v>0</v>
      </c>
      <c r="CC7" s="18">
        <f t="shared" si="53"/>
        <v>0</v>
      </c>
      <c r="CD7" s="18">
        <f t="shared" si="53"/>
        <v>0</v>
      </c>
      <c r="CE7" s="18">
        <f t="shared" ref="CE7" si="54">CE8+CE20+CE35+CE43+CE48+CE14</f>
        <v>0</v>
      </c>
      <c r="CF7" s="226">
        <f t="shared" si="38"/>
        <v>0</v>
      </c>
      <c r="CG7" s="30">
        <f t="shared" si="39"/>
        <v>225538940</v>
      </c>
      <c r="CH7" s="18">
        <f t="shared" ref="CH7:DD7" si="55">CH8+CH20+CH35+CH43+CH48+CH14</f>
        <v>0</v>
      </c>
      <c r="CI7" s="18">
        <f t="shared" si="55"/>
        <v>0</v>
      </c>
      <c r="CJ7" s="18">
        <f t="shared" si="55"/>
        <v>0</v>
      </c>
      <c r="CK7" s="18">
        <f t="shared" si="55"/>
        <v>0</v>
      </c>
      <c r="CL7" s="18">
        <f t="shared" si="55"/>
        <v>0</v>
      </c>
      <c r="CM7" s="18">
        <f t="shared" si="55"/>
        <v>0</v>
      </c>
      <c r="CN7" s="18">
        <f t="shared" si="55"/>
        <v>0</v>
      </c>
      <c r="CO7" s="18">
        <f t="shared" si="55"/>
        <v>0</v>
      </c>
      <c r="CP7" s="18">
        <f t="shared" si="55"/>
        <v>0</v>
      </c>
      <c r="CQ7" s="169">
        <f t="shared" si="55"/>
        <v>0</v>
      </c>
      <c r="CR7" s="226">
        <f t="shared" si="41"/>
        <v>0</v>
      </c>
      <c r="CS7" s="30">
        <f t="shared" si="42"/>
        <v>225538940</v>
      </c>
      <c r="CT7" s="18">
        <f t="shared" si="55"/>
        <v>0</v>
      </c>
      <c r="CU7" s="18">
        <f t="shared" si="55"/>
        <v>0</v>
      </c>
      <c r="CV7" s="18">
        <f t="shared" si="55"/>
        <v>0</v>
      </c>
      <c r="CW7" s="18">
        <f t="shared" si="55"/>
        <v>0</v>
      </c>
      <c r="CX7" s="18">
        <f t="shared" si="55"/>
        <v>0</v>
      </c>
      <c r="CY7" s="18">
        <f t="shared" si="55"/>
        <v>0</v>
      </c>
      <c r="CZ7" s="18">
        <f t="shared" si="55"/>
        <v>0</v>
      </c>
      <c r="DA7" s="18">
        <f t="shared" si="55"/>
        <v>0</v>
      </c>
      <c r="DB7" s="18">
        <f t="shared" si="55"/>
        <v>0</v>
      </c>
      <c r="DC7" s="18">
        <f t="shared" si="55"/>
        <v>0</v>
      </c>
      <c r="DD7" s="18">
        <f t="shared" si="55"/>
        <v>0</v>
      </c>
      <c r="DE7" s="226">
        <f t="shared" si="43"/>
        <v>0</v>
      </c>
      <c r="DF7" s="226">
        <f t="shared" si="44"/>
        <v>225538940</v>
      </c>
      <c r="DG7" s="367">
        <f t="shared" si="45"/>
        <v>0</v>
      </c>
    </row>
    <row r="8" spans="1:121" ht="17.25" customHeight="1" x14ac:dyDescent="0.25">
      <c r="A8" s="58" t="s">
        <v>20</v>
      </c>
      <c r="B8" s="143" t="s">
        <v>21</v>
      </c>
      <c r="C8" s="8">
        <f t="shared" ref="C8:BM8" si="56">C9</f>
        <v>56417</v>
      </c>
      <c r="D8" s="15">
        <f t="shared" si="56"/>
        <v>60730.73</v>
      </c>
      <c r="E8" s="16">
        <f t="shared" si="56"/>
        <v>52202</v>
      </c>
      <c r="F8" s="10">
        <f t="shared" si="56"/>
        <v>63991</v>
      </c>
      <c r="G8" s="8">
        <f t="shared" si="56"/>
        <v>60761</v>
      </c>
      <c r="H8" s="18">
        <f t="shared" si="56"/>
        <v>60210.18</v>
      </c>
      <c r="I8" s="18">
        <f t="shared" si="56"/>
        <v>64123.85</v>
      </c>
      <c r="J8" s="19">
        <f t="shared" si="56"/>
        <v>60210.18</v>
      </c>
      <c r="K8" s="20">
        <f t="shared" si="56"/>
        <v>64123.85</v>
      </c>
      <c r="L8" s="18">
        <f t="shared" si="56"/>
        <v>-1000</v>
      </c>
      <c r="M8" s="18">
        <f t="shared" si="56"/>
        <v>-1000</v>
      </c>
      <c r="N8" s="19">
        <f t="shared" si="56"/>
        <v>59210.18</v>
      </c>
      <c r="O8" s="20">
        <f t="shared" si="56"/>
        <v>63123.85</v>
      </c>
      <c r="P8" s="18">
        <f t="shared" si="56"/>
        <v>0</v>
      </c>
      <c r="Q8" s="21">
        <f t="shared" si="56"/>
        <v>0</v>
      </c>
      <c r="R8" s="19">
        <f t="shared" si="11"/>
        <v>59210.18</v>
      </c>
      <c r="S8" s="21">
        <f t="shared" si="56"/>
        <v>0</v>
      </c>
      <c r="T8" s="22">
        <f t="shared" si="12"/>
        <v>59210.18</v>
      </c>
      <c r="U8" s="23">
        <f t="shared" si="56"/>
        <v>65164</v>
      </c>
      <c r="V8" s="24">
        <f t="shared" si="56"/>
        <v>0</v>
      </c>
      <c r="W8" s="18">
        <f t="shared" si="56"/>
        <v>0</v>
      </c>
      <c r="X8" s="25">
        <f t="shared" si="13"/>
        <v>65164</v>
      </c>
      <c r="Y8" s="18">
        <f t="shared" si="56"/>
        <v>0</v>
      </c>
      <c r="Z8" s="26">
        <f t="shared" si="56"/>
        <v>68487</v>
      </c>
      <c r="AA8" s="18">
        <f t="shared" si="56"/>
        <v>0</v>
      </c>
      <c r="AB8" s="27">
        <f t="shared" si="14"/>
        <v>68487</v>
      </c>
      <c r="AC8" s="28">
        <v>84348</v>
      </c>
      <c r="AD8" s="18">
        <f t="shared" si="56"/>
        <v>0</v>
      </c>
      <c r="AE8" s="29">
        <f t="shared" si="15"/>
        <v>84348</v>
      </c>
      <c r="AF8" s="30">
        <f t="shared" si="56"/>
        <v>86232</v>
      </c>
      <c r="AG8" s="31">
        <f t="shared" si="56"/>
        <v>87000</v>
      </c>
      <c r="AH8" s="18">
        <f t="shared" si="56"/>
        <v>0</v>
      </c>
      <c r="AI8" s="41">
        <f t="shared" si="16"/>
        <v>87000</v>
      </c>
      <c r="AJ8" s="30">
        <f t="shared" si="56"/>
        <v>88302</v>
      </c>
      <c r="AK8" s="32">
        <f t="shared" si="56"/>
        <v>89589</v>
      </c>
      <c r="AL8" s="18">
        <f t="shared" si="56"/>
        <v>0</v>
      </c>
      <c r="AM8" s="7">
        <f t="shared" si="17"/>
        <v>89589</v>
      </c>
      <c r="AN8" s="33">
        <f t="shared" si="56"/>
        <v>89975</v>
      </c>
      <c r="AO8" s="18">
        <f t="shared" si="56"/>
        <v>0</v>
      </c>
      <c r="AP8" s="42">
        <f t="shared" si="19"/>
        <v>89975</v>
      </c>
      <c r="AQ8" s="34">
        <f t="shared" si="56"/>
        <v>92912</v>
      </c>
      <c r="AR8" s="18">
        <f t="shared" si="56"/>
        <v>0</v>
      </c>
      <c r="AS8" s="43">
        <f t="shared" si="20"/>
        <v>92912</v>
      </c>
      <c r="AT8" s="35">
        <f t="shared" si="56"/>
        <v>97368</v>
      </c>
      <c r="AU8" s="18">
        <f t="shared" si="56"/>
        <v>0</v>
      </c>
      <c r="AV8" s="44">
        <f t="shared" si="21"/>
        <v>97368</v>
      </c>
      <c r="AW8" s="36">
        <f t="shared" si="56"/>
        <v>113035</v>
      </c>
      <c r="AX8" s="30">
        <f t="shared" si="56"/>
        <v>0</v>
      </c>
      <c r="AY8" s="256">
        <f t="shared" si="22"/>
        <v>113035</v>
      </c>
      <c r="AZ8" s="37">
        <f t="shared" si="56"/>
        <v>114314</v>
      </c>
      <c r="BA8" s="30">
        <f t="shared" si="56"/>
        <v>0</v>
      </c>
      <c r="BB8" s="257">
        <f t="shared" si="23"/>
        <v>114314</v>
      </c>
      <c r="BC8" s="258">
        <f t="shared" si="24"/>
        <v>114314000</v>
      </c>
      <c r="BD8" s="18">
        <f t="shared" si="56"/>
        <v>0</v>
      </c>
      <c r="BE8" s="18">
        <f t="shared" si="56"/>
        <v>0</v>
      </c>
      <c r="BF8" s="37">
        <f t="shared" si="26"/>
        <v>114314000</v>
      </c>
      <c r="BG8" s="30">
        <f t="shared" si="56"/>
        <v>0</v>
      </c>
      <c r="BH8" s="30">
        <f t="shared" si="56"/>
        <v>0</v>
      </c>
      <c r="BI8" s="26">
        <f t="shared" si="28"/>
        <v>114314000</v>
      </c>
      <c r="BJ8" s="37">
        <f t="shared" si="56"/>
        <v>121116000</v>
      </c>
      <c r="BK8" s="18">
        <f t="shared" si="56"/>
        <v>0</v>
      </c>
      <c r="BL8" s="22">
        <f t="shared" si="56"/>
        <v>114948</v>
      </c>
      <c r="BM8" s="18">
        <f t="shared" si="56"/>
        <v>0</v>
      </c>
      <c r="BN8" s="259">
        <f t="shared" si="31"/>
        <v>114948</v>
      </c>
      <c r="BO8" s="226">
        <f t="shared" si="32"/>
        <v>121116000</v>
      </c>
      <c r="BP8" s="156">
        <f t="shared" ref="BP8:DD8" si="57">BP9</f>
        <v>0</v>
      </c>
      <c r="BQ8" s="18">
        <f t="shared" si="57"/>
        <v>0</v>
      </c>
      <c r="BR8" s="226">
        <f t="shared" si="34"/>
        <v>0</v>
      </c>
      <c r="BS8" s="30">
        <f t="shared" si="6"/>
        <v>121116000</v>
      </c>
      <c r="BT8" s="18">
        <f t="shared" si="57"/>
        <v>0</v>
      </c>
      <c r="BU8" s="18">
        <f t="shared" si="57"/>
        <v>0</v>
      </c>
      <c r="BV8" s="18">
        <f t="shared" si="57"/>
        <v>0</v>
      </c>
      <c r="BW8" s="18">
        <f t="shared" si="57"/>
        <v>0</v>
      </c>
      <c r="BX8" s="18">
        <f t="shared" si="57"/>
        <v>0</v>
      </c>
      <c r="BY8" s="26">
        <f t="shared" si="57"/>
        <v>0</v>
      </c>
      <c r="BZ8" s="226"/>
      <c r="CA8" s="30">
        <f t="shared" si="36"/>
        <v>121116000</v>
      </c>
      <c r="CB8" s="18">
        <f t="shared" si="57"/>
        <v>0</v>
      </c>
      <c r="CC8" s="18">
        <f t="shared" si="57"/>
        <v>0</v>
      </c>
      <c r="CD8" s="18">
        <f t="shared" si="57"/>
        <v>0</v>
      </c>
      <c r="CE8" s="18">
        <f t="shared" si="57"/>
        <v>0</v>
      </c>
      <c r="CF8" s="226">
        <f t="shared" si="38"/>
        <v>0</v>
      </c>
      <c r="CG8" s="30">
        <f t="shared" si="39"/>
        <v>121116000</v>
      </c>
      <c r="CH8" s="18">
        <f t="shared" si="57"/>
        <v>0</v>
      </c>
      <c r="CI8" s="18">
        <f t="shared" si="57"/>
        <v>0</v>
      </c>
      <c r="CJ8" s="18">
        <f t="shared" si="57"/>
        <v>0</v>
      </c>
      <c r="CK8" s="18">
        <f t="shared" si="57"/>
        <v>0</v>
      </c>
      <c r="CL8" s="18">
        <f t="shared" si="57"/>
        <v>0</v>
      </c>
      <c r="CM8" s="18">
        <f t="shared" si="57"/>
        <v>0</v>
      </c>
      <c r="CN8" s="18">
        <f t="shared" si="57"/>
        <v>0</v>
      </c>
      <c r="CO8" s="18">
        <f t="shared" si="57"/>
        <v>0</v>
      </c>
      <c r="CP8" s="18">
        <f t="shared" si="57"/>
        <v>0</v>
      </c>
      <c r="CQ8" s="169">
        <f t="shared" si="57"/>
        <v>0</v>
      </c>
      <c r="CR8" s="226">
        <f t="shared" si="41"/>
        <v>0</v>
      </c>
      <c r="CS8" s="30">
        <f t="shared" si="42"/>
        <v>121116000</v>
      </c>
      <c r="CT8" s="18">
        <f t="shared" si="57"/>
        <v>0</v>
      </c>
      <c r="CU8" s="18">
        <f t="shared" si="57"/>
        <v>0</v>
      </c>
      <c r="CV8" s="18">
        <f t="shared" si="57"/>
        <v>0</v>
      </c>
      <c r="CW8" s="18">
        <f t="shared" si="57"/>
        <v>0</v>
      </c>
      <c r="CX8" s="18">
        <f t="shared" si="57"/>
        <v>0</v>
      </c>
      <c r="CY8" s="18">
        <f t="shared" si="57"/>
        <v>0</v>
      </c>
      <c r="CZ8" s="18">
        <f t="shared" si="57"/>
        <v>0</v>
      </c>
      <c r="DA8" s="18">
        <f t="shared" si="57"/>
        <v>0</v>
      </c>
      <c r="DB8" s="18">
        <f t="shared" si="57"/>
        <v>0</v>
      </c>
      <c r="DC8" s="18">
        <f t="shared" si="57"/>
        <v>0</v>
      </c>
      <c r="DD8" s="18">
        <f t="shared" si="57"/>
        <v>0</v>
      </c>
      <c r="DE8" s="226">
        <f t="shared" si="43"/>
        <v>0</v>
      </c>
      <c r="DF8" s="226">
        <f t="shared" si="44"/>
        <v>121116000</v>
      </c>
      <c r="DG8" s="367">
        <f t="shared" si="45"/>
        <v>0</v>
      </c>
    </row>
    <row r="9" spans="1:121" ht="16.5" customHeight="1" x14ac:dyDescent="0.25">
      <c r="A9" s="73" t="s">
        <v>22</v>
      </c>
      <c r="B9" s="59" t="s">
        <v>23</v>
      </c>
      <c r="C9" s="11">
        <f>SUM(C10:C12)</f>
        <v>56417</v>
      </c>
      <c r="D9" s="12">
        <f>D10+D11+D12</f>
        <v>60730.73</v>
      </c>
      <c r="E9" s="13">
        <f>E10+E11+E12</f>
        <v>52202</v>
      </c>
      <c r="F9" s="14">
        <f>F10+F11+F12</f>
        <v>63991</v>
      </c>
      <c r="G9" s="11">
        <f>G10+G11+G12</f>
        <v>60761</v>
      </c>
      <c r="H9" s="18">
        <v>60210.18</v>
      </c>
      <c r="I9" s="18">
        <v>64123.85</v>
      </c>
      <c r="J9" s="19">
        <f t="shared" ref="J9:AD9" si="58">J10+J11+J12</f>
        <v>60210.18</v>
      </c>
      <c r="K9" s="20">
        <f t="shared" si="58"/>
        <v>64123.85</v>
      </c>
      <c r="L9" s="18">
        <f t="shared" si="58"/>
        <v>-1000</v>
      </c>
      <c r="M9" s="18">
        <f t="shared" si="58"/>
        <v>-1000</v>
      </c>
      <c r="N9" s="19">
        <f t="shared" si="58"/>
        <v>59210.18</v>
      </c>
      <c r="O9" s="20">
        <f t="shared" si="58"/>
        <v>63123.85</v>
      </c>
      <c r="P9" s="18">
        <f t="shared" si="58"/>
        <v>0</v>
      </c>
      <c r="Q9" s="21">
        <f t="shared" si="58"/>
        <v>0</v>
      </c>
      <c r="R9" s="19">
        <f t="shared" si="11"/>
        <v>59210.18</v>
      </c>
      <c r="S9" s="21">
        <f t="shared" si="58"/>
        <v>0</v>
      </c>
      <c r="T9" s="22">
        <f t="shared" si="12"/>
        <v>59210.18</v>
      </c>
      <c r="U9" s="23">
        <f t="shared" si="58"/>
        <v>65164</v>
      </c>
      <c r="V9" s="24">
        <f t="shared" si="58"/>
        <v>0</v>
      </c>
      <c r="W9" s="18">
        <f t="shared" si="58"/>
        <v>0</v>
      </c>
      <c r="X9" s="25">
        <f t="shared" si="13"/>
        <v>65164</v>
      </c>
      <c r="Y9" s="18">
        <f t="shared" si="58"/>
        <v>0</v>
      </c>
      <c r="Z9" s="26">
        <f t="shared" si="58"/>
        <v>68487</v>
      </c>
      <c r="AA9" s="18">
        <f t="shared" si="58"/>
        <v>0</v>
      </c>
      <c r="AB9" s="27">
        <f t="shared" si="14"/>
        <v>68487</v>
      </c>
      <c r="AC9" s="28">
        <v>84348</v>
      </c>
      <c r="AD9" s="18">
        <f t="shared" si="58"/>
        <v>0</v>
      </c>
      <c r="AE9" s="29">
        <f t="shared" si="15"/>
        <v>84348</v>
      </c>
      <c r="AF9" s="30">
        <f>AF10+AF11+AF12</f>
        <v>86232</v>
      </c>
      <c r="AG9" s="31">
        <f>AG10+AG11+AG12</f>
        <v>87000</v>
      </c>
      <c r="AH9" s="18">
        <f>AH10+AH11+AH12</f>
        <v>0</v>
      </c>
      <c r="AI9" s="41">
        <f t="shared" si="16"/>
        <v>87000</v>
      </c>
      <c r="AJ9" s="30">
        <f>AJ10+AJ11+AJ12</f>
        <v>88302</v>
      </c>
      <c r="AK9" s="32">
        <f>AK10+AK11+AK12</f>
        <v>89589</v>
      </c>
      <c r="AL9" s="18">
        <f>AL10+AL11+AL12</f>
        <v>0</v>
      </c>
      <c r="AM9" s="7">
        <f>AK9+AL9</f>
        <v>89589</v>
      </c>
      <c r="AN9" s="33">
        <f t="shared" ref="AN9:AU9" si="59">AN10+AN11+AN12</f>
        <v>89975</v>
      </c>
      <c r="AO9" s="18">
        <f t="shared" si="59"/>
        <v>0</v>
      </c>
      <c r="AP9" s="42">
        <f t="shared" si="19"/>
        <v>89975</v>
      </c>
      <c r="AQ9" s="34">
        <f t="shared" si="59"/>
        <v>92912</v>
      </c>
      <c r="AR9" s="18">
        <f t="shared" si="59"/>
        <v>0</v>
      </c>
      <c r="AS9" s="43">
        <f t="shared" si="20"/>
        <v>92912</v>
      </c>
      <c r="AT9" s="35">
        <f t="shared" si="59"/>
        <v>97368</v>
      </c>
      <c r="AU9" s="18">
        <f t="shared" si="59"/>
        <v>0</v>
      </c>
      <c r="AV9" s="44">
        <f t="shared" si="21"/>
        <v>97368</v>
      </c>
      <c r="AW9" s="36">
        <f>AW10+AW11+AW12+AW13</f>
        <v>113035</v>
      </c>
      <c r="AX9" s="30">
        <f t="shared" ref="AX9" si="60">AX10+AX11+AX12+AX13</f>
        <v>0</v>
      </c>
      <c r="AY9" s="256">
        <f t="shared" si="22"/>
        <v>113035</v>
      </c>
      <c r="AZ9" s="37">
        <f t="shared" ref="AZ9:BT9" si="61">AZ10+AZ11+AZ12+AZ13</f>
        <v>114314</v>
      </c>
      <c r="BA9" s="30">
        <f t="shared" si="61"/>
        <v>0</v>
      </c>
      <c r="BB9" s="257">
        <f t="shared" si="23"/>
        <v>114314</v>
      </c>
      <c r="BC9" s="258">
        <f t="shared" si="24"/>
        <v>114314000</v>
      </c>
      <c r="BD9" s="18">
        <f t="shared" ref="BD9:BE9" si="62">BD10+BD11+BD12+BD13</f>
        <v>0</v>
      </c>
      <c r="BE9" s="18">
        <f t="shared" si="62"/>
        <v>0</v>
      </c>
      <c r="BF9" s="37">
        <f t="shared" si="26"/>
        <v>114314000</v>
      </c>
      <c r="BG9" s="30">
        <f t="shared" ref="BG9:BH9" si="63">BG10+BG11+BG12+BG13</f>
        <v>0</v>
      </c>
      <c r="BH9" s="30">
        <f t="shared" si="63"/>
        <v>0</v>
      </c>
      <c r="BI9" s="26">
        <f t="shared" si="28"/>
        <v>114314000</v>
      </c>
      <c r="BJ9" s="37">
        <f t="shared" ref="BJ9" si="64">BJ10+BJ11+BJ12+BJ13</f>
        <v>121116000</v>
      </c>
      <c r="BK9" s="18">
        <f t="shared" ref="BK9" si="65">BK10+BK11+BK12+BK13</f>
        <v>0</v>
      </c>
      <c r="BL9" s="22">
        <f t="shared" si="61"/>
        <v>114948</v>
      </c>
      <c r="BM9" s="18">
        <f t="shared" si="61"/>
        <v>0</v>
      </c>
      <c r="BN9" s="259">
        <f t="shared" si="31"/>
        <v>114948</v>
      </c>
      <c r="BO9" s="226">
        <f t="shared" si="32"/>
        <v>121116000</v>
      </c>
      <c r="BP9" s="156">
        <f t="shared" si="61"/>
        <v>0</v>
      </c>
      <c r="BQ9" s="18">
        <f t="shared" si="61"/>
        <v>0</v>
      </c>
      <c r="BR9" s="226">
        <f t="shared" si="34"/>
        <v>0</v>
      </c>
      <c r="BS9" s="30">
        <f t="shared" si="6"/>
        <v>121116000</v>
      </c>
      <c r="BT9" s="18">
        <f t="shared" si="61"/>
        <v>0</v>
      </c>
      <c r="BU9" s="18">
        <f t="shared" ref="BU9:CD9" si="66">BU10+BU11+BU12+BU13</f>
        <v>0</v>
      </c>
      <c r="BV9" s="18">
        <f t="shared" si="66"/>
        <v>0</v>
      </c>
      <c r="BW9" s="18">
        <f t="shared" si="66"/>
        <v>0</v>
      </c>
      <c r="BX9" s="18">
        <f t="shared" si="66"/>
        <v>0</v>
      </c>
      <c r="BY9" s="26">
        <f t="shared" si="66"/>
        <v>0</v>
      </c>
      <c r="BZ9" s="226"/>
      <c r="CA9" s="30">
        <f t="shared" si="36"/>
        <v>121116000</v>
      </c>
      <c r="CB9" s="18">
        <f t="shared" si="66"/>
        <v>0</v>
      </c>
      <c r="CC9" s="18">
        <f t="shared" si="66"/>
        <v>0</v>
      </c>
      <c r="CD9" s="18">
        <f t="shared" si="66"/>
        <v>0</v>
      </c>
      <c r="CE9" s="18">
        <f t="shared" ref="CE9" si="67">CE10+CE11+CE12+CE13</f>
        <v>0</v>
      </c>
      <c r="CF9" s="226">
        <f t="shared" si="38"/>
        <v>0</v>
      </c>
      <c r="CG9" s="30">
        <f t="shared" si="39"/>
        <v>121116000</v>
      </c>
      <c r="CH9" s="18">
        <f t="shared" ref="CH9:DD9" si="68">CH10+CH11+CH12+CH13</f>
        <v>0</v>
      </c>
      <c r="CI9" s="18">
        <f t="shared" si="68"/>
        <v>0</v>
      </c>
      <c r="CJ9" s="18">
        <f t="shared" si="68"/>
        <v>0</v>
      </c>
      <c r="CK9" s="18">
        <f t="shared" si="68"/>
        <v>0</v>
      </c>
      <c r="CL9" s="18">
        <f t="shared" si="68"/>
        <v>0</v>
      </c>
      <c r="CM9" s="18">
        <f t="shared" si="68"/>
        <v>0</v>
      </c>
      <c r="CN9" s="18">
        <f t="shared" si="68"/>
        <v>0</v>
      </c>
      <c r="CO9" s="18">
        <f t="shared" si="68"/>
        <v>0</v>
      </c>
      <c r="CP9" s="18">
        <f t="shared" si="68"/>
        <v>0</v>
      </c>
      <c r="CQ9" s="169">
        <f t="shared" si="68"/>
        <v>0</v>
      </c>
      <c r="CR9" s="226">
        <f t="shared" si="41"/>
        <v>0</v>
      </c>
      <c r="CS9" s="30">
        <f t="shared" si="42"/>
        <v>121116000</v>
      </c>
      <c r="CT9" s="18">
        <f t="shared" si="68"/>
        <v>0</v>
      </c>
      <c r="CU9" s="18">
        <f t="shared" si="68"/>
        <v>0</v>
      </c>
      <c r="CV9" s="18">
        <f t="shared" si="68"/>
        <v>0</v>
      </c>
      <c r="CW9" s="18">
        <f t="shared" si="68"/>
        <v>0</v>
      </c>
      <c r="CX9" s="18">
        <f t="shared" si="68"/>
        <v>0</v>
      </c>
      <c r="CY9" s="18">
        <f t="shared" si="68"/>
        <v>0</v>
      </c>
      <c r="CZ9" s="18">
        <f t="shared" si="68"/>
        <v>0</v>
      </c>
      <c r="DA9" s="18">
        <f t="shared" si="68"/>
        <v>0</v>
      </c>
      <c r="DB9" s="18">
        <f t="shared" si="68"/>
        <v>0</v>
      </c>
      <c r="DC9" s="18">
        <f t="shared" si="68"/>
        <v>0</v>
      </c>
      <c r="DD9" s="18">
        <f t="shared" si="68"/>
        <v>0</v>
      </c>
      <c r="DE9" s="226">
        <f t="shared" si="43"/>
        <v>0</v>
      </c>
      <c r="DF9" s="226">
        <f t="shared" si="44"/>
        <v>121116000</v>
      </c>
      <c r="DG9" s="367">
        <f t="shared" si="45"/>
        <v>0</v>
      </c>
    </row>
    <row r="10" spans="1:121" ht="78" customHeight="1" x14ac:dyDescent="0.25">
      <c r="A10" s="73" t="s">
        <v>24</v>
      </c>
      <c r="B10" s="59" t="s">
        <v>25</v>
      </c>
      <c r="C10" s="11">
        <v>55604.6</v>
      </c>
      <c r="D10" s="12">
        <v>59980.73</v>
      </c>
      <c r="E10" s="13">
        <v>51446</v>
      </c>
      <c r="F10" s="14">
        <v>63070</v>
      </c>
      <c r="G10" s="11">
        <v>59886</v>
      </c>
      <c r="H10" s="18">
        <f>H9*0.98</f>
        <v>59005.9764</v>
      </c>
      <c r="I10" s="18">
        <f>I9*0.98</f>
        <v>62841.373</v>
      </c>
      <c r="J10" s="19">
        <v>59005.98</v>
      </c>
      <c r="K10" s="20">
        <v>62841.37</v>
      </c>
      <c r="L10" s="18">
        <v>-1000</v>
      </c>
      <c r="M10" s="18">
        <v>-1000</v>
      </c>
      <c r="N10" s="19">
        <f t="shared" ref="N10:O12" si="69">J10+L10</f>
        <v>58005.98</v>
      </c>
      <c r="O10" s="20">
        <f t="shared" si="69"/>
        <v>61841.37</v>
      </c>
      <c r="P10" s="18"/>
      <c r="Q10" s="21"/>
      <c r="R10" s="19">
        <f t="shared" si="11"/>
        <v>58005.98</v>
      </c>
      <c r="S10" s="21"/>
      <c r="T10" s="22">
        <f t="shared" si="12"/>
        <v>58005.98</v>
      </c>
      <c r="U10" s="23">
        <v>63860.72</v>
      </c>
      <c r="V10" s="24"/>
      <c r="W10" s="18"/>
      <c r="X10" s="25">
        <f t="shared" si="13"/>
        <v>63860.72</v>
      </c>
      <c r="Y10" s="18"/>
      <c r="Z10" s="26">
        <v>67172</v>
      </c>
      <c r="AA10" s="18"/>
      <c r="AB10" s="27">
        <f t="shared" si="14"/>
        <v>67172</v>
      </c>
      <c r="AC10" s="28">
        <v>81817</v>
      </c>
      <c r="AD10" s="18"/>
      <c r="AE10" s="29">
        <f t="shared" si="15"/>
        <v>81817</v>
      </c>
      <c r="AF10" s="30">
        <v>83645</v>
      </c>
      <c r="AG10" s="31">
        <v>84390</v>
      </c>
      <c r="AH10" s="18"/>
      <c r="AI10" s="41">
        <f>AG10+AH10</f>
        <v>84390</v>
      </c>
      <c r="AJ10" s="30">
        <v>85652</v>
      </c>
      <c r="AK10" s="32">
        <v>86901.33</v>
      </c>
      <c r="AL10" s="18"/>
      <c r="AM10" s="7">
        <f t="shared" si="17"/>
        <v>86901.33</v>
      </c>
      <c r="AN10" s="33">
        <v>87275.75</v>
      </c>
      <c r="AO10" s="18"/>
      <c r="AP10" s="42">
        <f t="shared" si="19"/>
        <v>87275.75</v>
      </c>
      <c r="AQ10" s="34">
        <v>90124.64</v>
      </c>
      <c r="AR10" s="18"/>
      <c r="AS10" s="43">
        <f t="shared" si="20"/>
        <v>90124.64</v>
      </c>
      <c r="AT10" s="35">
        <v>94446.96</v>
      </c>
      <c r="AU10" s="18"/>
      <c r="AV10" s="44">
        <f t="shared" si="21"/>
        <v>94446.96</v>
      </c>
      <c r="AW10" s="36">
        <v>102477</v>
      </c>
      <c r="AX10" s="30"/>
      <c r="AY10" s="256">
        <f t="shared" si="22"/>
        <v>102477</v>
      </c>
      <c r="AZ10" s="37">
        <v>103490</v>
      </c>
      <c r="BA10" s="30"/>
      <c r="BB10" s="257">
        <f t="shared" si="23"/>
        <v>103490</v>
      </c>
      <c r="BC10" s="258">
        <f t="shared" si="24"/>
        <v>103490000</v>
      </c>
      <c r="BD10" s="18"/>
      <c r="BE10" s="18"/>
      <c r="BF10" s="37">
        <f t="shared" si="26"/>
        <v>103490000</v>
      </c>
      <c r="BG10" s="30"/>
      <c r="BH10" s="30"/>
      <c r="BI10" s="26">
        <f t="shared" si="28"/>
        <v>103490000</v>
      </c>
      <c r="BJ10" s="37">
        <v>108952580</v>
      </c>
      <c r="BK10" s="18"/>
      <c r="BL10" s="22">
        <v>103848</v>
      </c>
      <c r="BM10" s="18"/>
      <c r="BN10" s="259">
        <f t="shared" si="31"/>
        <v>103848</v>
      </c>
      <c r="BO10" s="226">
        <f t="shared" si="32"/>
        <v>108952580</v>
      </c>
      <c r="BP10" s="156"/>
      <c r="BQ10" s="18"/>
      <c r="BR10" s="226">
        <f t="shared" si="34"/>
        <v>0</v>
      </c>
      <c r="BS10" s="30">
        <f t="shared" si="6"/>
        <v>108952580</v>
      </c>
      <c r="BT10" s="18"/>
      <c r="BU10" s="18"/>
      <c r="BV10" s="18"/>
      <c r="BW10" s="18"/>
      <c r="BX10" s="18"/>
      <c r="BY10" s="26"/>
      <c r="BZ10" s="226"/>
      <c r="CA10" s="30">
        <f t="shared" si="36"/>
        <v>108952580</v>
      </c>
      <c r="CB10" s="18"/>
      <c r="CC10" s="18"/>
      <c r="CD10" s="18"/>
      <c r="CE10" s="18"/>
      <c r="CF10" s="226">
        <f t="shared" si="38"/>
        <v>0</v>
      </c>
      <c r="CG10" s="30">
        <f t="shared" si="39"/>
        <v>108952580</v>
      </c>
      <c r="CH10" s="18"/>
      <c r="CI10" s="18"/>
      <c r="CJ10" s="18"/>
      <c r="CK10" s="18"/>
      <c r="CL10" s="18"/>
      <c r="CM10" s="18"/>
      <c r="CN10" s="18"/>
      <c r="CO10" s="18"/>
      <c r="CP10" s="18"/>
      <c r="CQ10" s="169"/>
      <c r="CR10" s="226">
        <f t="shared" si="41"/>
        <v>0</v>
      </c>
      <c r="CS10" s="30">
        <f t="shared" si="42"/>
        <v>108952580</v>
      </c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226">
        <f t="shared" si="43"/>
        <v>0</v>
      </c>
      <c r="DF10" s="226">
        <f t="shared" si="44"/>
        <v>108952580</v>
      </c>
      <c r="DG10" s="367">
        <f t="shared" si="45"/>
        <v>0</v>
      </c>
    </row>
    <row r="11" spans="1:121" s="275" customFormat="1" ht="104.25" customHeight="1" x14ac:dyDescent="0.25">
      <c r="A11" s="73" t="s">
        <v>26</v>
      </c>
      <c r="B11" s="59" t="s">
        <v>27</v>
      </c>
      <c r="C11" s="11">
        <v>434.41</v>
      </c>
      <c r="D11" s="12">
        <v>400</v>
      </c>
      <c r="E11" s="13">
        <v>404</v>
      </c>
      <c r="F11" s="14">
        <v>493</v>
      </c>
      <c r="G11" s="11">
        <v>468</v>
      </c>
      <c r="H11" s="165">
        <f>H9*0.012</f>
        <v>722.52215999999999</v>
      </c>
      <c r="I11" s="165">
        <f>I9*0.012</f>
        <v>769.48620000000005</v>
      </c>
      <c r="J11" s="267">
        <v>722.52</v>
      </c>
      <c r="K11" s="268">
        <v>769.49</v>
      </c>
      <c r="L11" s="165"/>
      <c r="M11" s="165"/>
      <c r="N11" s="19">
        <f t="shared" si="69"/>
        <v>722.52</v>
      </c>
      <c r="O11" s="20">
        <f t="shared" si="69"/>
        <v>769.49</v>
      </c>
      <c r="P11" s="165"/>
      <c r="Q11" s="269"/>
      <c r="R11" s="19">
        <f t="shared" si="11"/>
        <v>722.52</v>
      </c>
      <c r="S11" s="269"/>
      <c r="T11" s="22">
        <f t="shared" si="12"/>
        <v>722.52</v>
      </c>
      <c r="U11" s="23">
        <v>781.97</v>
      </c>
      <c r="V11" s="270"/>
      <c r="W11" s="165"/>
      <c r="X11" s="25">
        <f t="shared" si="13"/>
        <v>781.97</v>
      </c>
      <c r="Y11" s="165"/>
      <c r="Z11" s="271">
        <v>804</v>
      </c>
      <c r="AA11" s="165"/>
      <c r="AB11" s="27">
        <f t="shared" si="14"/>
        <v>804</v>
      </c>
      <c r="AC11" s="28">
        <v>1686</v>
      </c>
      <c r="AD11" s="165"/>
      <c r="AE11" s="29">
        <f t="shared" si="15"/>
        <v>1686</v>
      </c>
      <c r="AF11" s="232">
        <v>1724</v>
      </c>
      <c r="AG11" s="253">
        <v>1740</v>
      </c>
      <c r="AH11" s="165"/>
      <c r="AI11" s="41">
        <f t="shared" si="16"/>
        <v>1740</v>
      </c>
      <c r="AJ11" s="30">
        <v>1766</v>
      </c>
      <c r="AK11" s="32">
        <v>1791.78</v>
      </c>
      <c r="AL11" s="165"/>
      <c r="AM11" s="7">
        <f t="shared" si="17"/>
        <v>1791.78</v>
      </c>
      <c r="AN11" s="33">
        <v>1799.5</v>
      </c>
      <c r="AO11" s="165"/>
      <c r="AP11" s="42">
        <f t="shared" si="19"/>
        <v>1799.5</v>
      </c>
      <c r="AQ11" s="34">
        <v>1858.24</v>
      </c>
      <c r="AR11" s="165"/>
      <c r="AS11" s="43">
        <f t="shared" si="20"/>
        <v>1858.24</v>
      </c>
      <c r="AT11" s="35">
        <v>1947.36</v>
      </c>
      <c r="AU11" s="165"/>
      <c r="AV11" s="44">
        <f t="shared" si="21"/>
        <v>1947.36</v>
      </c>
      <c r="AW11" s="33">
        <v>4360</v>
      </c>
      <c r="AX11" s="234"/>
      <c r="AY11" s="256">
        <f t="shared" si="22"/>
        <v>4360</v>
      </c>
      <c r="AZ11" s="34">
        <v>4404</v>
      </c>
      <c r="BA11" s="234"/>
      <c r="BB11" s="257">
        <f t="shared" si="23"/>
        <v>4404</v>
      </c>
      <c r="BC11" s="258">
        <f t="shared" si="24"/>
        <v>4404000</v>
      </c>
      <c r="BD11" s="165"/>
      <c r="BE11" s="165"/>
      <c r="BF11" s="37">
        <f t="shared" si="26"/>
        <v>4404000</v>
      </c>
      <c r="BG11" s="30"/>
      <c r="BH11" s="30"/>
      <c r="BI11" s="26">
        <f t="shared" si="28"/>
        <v>4404000</v>
      </c>
      <c r="BJ11" s="37">
        <v>4636280</v>
      </c>
      <c r="BK11" s="165"/>
      <c r="BL11" s="272">
        <v>4419</v>
      </c>
      <c r="BM11" s="165"/>
      <c r="BN11" s="259">
        <f t="shared" si="31"/>
        <v>4419</v>
      </c>
      <c r="BO11" s="226">
        <f t="shared" si="32"/>
        <v>4636280</v>
      </c>
      <c r="BP11" s="273"/>
      <c r="BQ11" s="165"/>
      <c r="BR11" s="226">
        <f t="shared" si="34"/>
        <v>0</v>
      </c>
      <c r="BS11" s="30">
        <f t="shared" si="6"/>
        <v>4636280</v>
      </c>
      <c r="BT11" s="165"/>
      <c r="BU11" s="165"/>
      <c r="BV11" s="165"/>
      <c r="BW11" s="165"/>
      <c r="BX11" s="165"/>
      <c r="BY11" s="271"/>
      <c r="BZ11" s="274"/>
      <c r="CA11" s="30">
        <f t="shared" si="36"/>
        <v>4636280</v>
      </c>
      <c r="CB11" s="165"/>
      <c r="CC11" s="165"/>
      <c r="CD11" s="165"/>
      <c r="CE11" s="165"/>
      <c r="CF11" s="226">
        <f t="shared" si="38"/>
        <v>0</v>
      </c>
      <c r="CG11" s="30">
        <f t="shared" si="39"/>
        <v>4636280</v>
      </c>
      <c r="CH11" s="165"/>
      <c r="CI11" s="165"/>
      <c r="CJ11" s="165"/>
      <c r="CK11" s="165"/>
      <c r="CL11" s="165"/>
      <c r="CM11" s="165"/>
      <c r="CN11" s="165"/>
      <c r="CO11" s="165"/>
      <c r="CP11" s="165"/>
      <c r="CQ11" s="171"/>
      <c r="CR11" s="226">
        <f t="shared" si="41"/>
        <v>0</v>
      </c>
      <c r="CS11" s="30">
        <f t="shared" si="42"/>
        <v>4636280</v>
      </c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226">
        <f t="shared" si="43"/>
        <v>0</v>
      </c>
      <c r="DF11" s="226">
        <f t="shared" si="44"/>
        <v>4636280</v>
      </c>
      <c r="DG11" s="367">
        <f t="shared" si="45"/>
        <v>0</v>
      </c>
    </row>
    <row r="12" spans="1:121" ht="48" x14ac:dyDescent="0.25">
      <c r="A12" s="73" t="s">
        <v>28</v>
      </c>
      <c r="B12" s="59" t="s">
        <v>29</v>
      </c>
      <c r="C12" s="11">
        <v>377.99</v>
      </c>
      <c r="D12" s="12">
        <v>350</v>
      </c>
      <c r="E12" s="13">
        <v>352</v>
      </c>
      <c r="F12" s="14">
        <v>428</v>
      </c>
      <c r="G12" s="11">
        <v>407</v>
      </c>
      <c r="H12" s="18">
        <f>H9-H10-H11</f>
        <v>481.68144000000075</v>
      </c>
      <c r="I12" s="18">
        <f>I9-I10-I11</f>
        <v>512.9907999999989</v>
      </c>
      <c r="J12" s="19">
        <v>481.68</v>
      </c>
      <c r="K12" s="20">
        <v>512.99</v>
      </c>
      <c r="L12" s="18"/>
      <c r="M12" s="18"/>
      <c r="N12" s="19">
        <f t="shared" si="69"/>
        <v>481.68</v>
      </c>
      <c r="O12" s="20">
        <f t="shared" si="69"/>
        <v>512.99</v>
      </c>
      <c r="P12" s="18"/>
      <c r="Q12" s="21"/>
      <c r="R12" s="19">
        <f t="shared" si="11"/>
        <v>481.68</v>
      </c>
      <c r="S12" s="21"/>
      <c r="T12" s="22">
        <f t="shared" si="12"/>
        <v>481.68</v>
      </c>
      <c r="U12" s="23">
        <v>521.30999999999995</v>
      </c>
      <c r="V12" s="24"/>
      <c r="W12" s="18"/>
      <c r="X12" s="25">
        <f t="shared" si="13"/>
        <v>521.30999999999995</v>
      </c>
      <c r="Y12" s="18"/>
      <c r="Z12" s="26">
        <v>511</v>
      </c>
      <c r="AA12" s="18"/>
      <c r="AB12" s="27">
        <f t="shared" si="14"/>
        <v>511</v>
      </c>
      <c r="AC12" s="28">
        <v>845</v>
      </c>
      <c r="AD12" s="18"/>
      <c r="AE12" s="29">
        <f t="shared" si="15"/>
        <v>845</v>
      </c>
      <c r="AF12" s="30">
        <v>863</v>
      </c>
      <c r="AG12" s="31">
        <v>870</v>
      </c>
      <c r="AH12" s="18"/>
      <c r="AI12" s="41">
        <f t="shared" si="16"/>
        <v>870</v>
      </c>
      <c r="AJ12" s="30">
        <v>884</v>
      </c>
      <c r="AK12" s="32">
        <v>895.89</v>
      </c>
      <c r="AL12" s="18"/>
      <c r="AM12" s="7">
        <f t="shared" si="17"/>
        <v>895.89</v>
      </c>
      <c r="AN12" s="33">
        <v>899.75</v>
      </c>
      <c r="AO12" s="18"/>
      <c r="AP12" s="42">
        <f t="shared" si="19"/>
        <v>899.75</v>
      </c>
      <c r="AQ12" s="34">
        <v>929.12</v>
      </c>
      <c r="AR12" s="18"/>
      <c r="AS12" s="43">
        <f t="shared" si="20"/>
        <v>929.12</v>
      </c>
      <c r="AT12" s="35">
        <v>973.68</v>
      </c>
      <c r="AU12" s="18"/>
      <c r="AV12" s="44">
        <f t="shared" si="21"/>
        <v>973.68</v>
      </c>
      <c r="AW12" s="36">
        <v>2181</v>
      </c>
      <c r="AX12" s="30"/>
      <c r="AY12" s="256">
        <f t="shared" si="22"/>
        <v>2181</v>
      </c>
      <c r="AZ12" s="37">
        <v>2202</v>
      </c>
      <c r="BA12" s="30"/>
      <c r="BB12" s="257">
        <f t="shared" si="23"/>
        <v>2202</v>
      </c>
      <c r="BC12" s="258">
        <f t="shared" si="24"/>
        <v>2202000</v>
      </c>
      <c r="BD12" s="18"/>
      <c r="BE12" s="18"/>
      <c r="BF12" s="37">
        <f t="shared" si="26"/>
        <v>2202000</v>
      </c>
      <c r="BG12" s="30"/>
      <c r="BH12" s="30"/>
      <c r="BI12" s="26">
        <f t="shared" si="28"/>
        <v>2202000</v>
      </c>
      <c r="BJ12" s="37">
        <v>2318140</v>
      </c>
      <c r="BK12" s="18"/>
      <c r="BL12" s="22">
        <v>2210</v>
      </c>
      <c r="BM12" s="18"/>
      <c r="BN12" s="259">
        <f t="shared" si="31"/>
        <v>2210</v>
      </c>
      <c r="BO12" s="226">
        <f t="shared" si="32"/>
        <v>2318140</v>
      </c>
      <c r="BP12" s="156"/>
      <c r="BQ12" s="18"/>
      <c r="BR12" s="226">
        <f t="shared" si="34"/>
        <v>0</v>
      </c>
      <c r="BS12" s="30">
        <f t="shared" si="6"/>
        <v>2318140</v>
      </c>
      <c r="BT12" s="18"/>
      <c r="BU12" s="18"/>
      <c r="BV12" s="18"/>
      <c r="BW12" s="18"/>
      <c r="BX12" s="18"/>
      <c r="BY12" s="26"/>
      <c r="BZ12" s="226"/>
      <c r="CA12" s="30">
        <f t="shared" si="36"/>
        <v>2318140</v>
      </c>
      <c r="CB12" s="18"/>
      <c r="CC12" s="18"/>
      <c r="CD12" s="18"/>
      <c r="CE12" s="18"/>
      <c r="CF12" s="226">
        <f t="shared" si="38"/>
        <v>0</v>
      </c>
      <c r="CG12" s="30">
        <f t="shared" si="39"/>
        <v>2318140</v>
      </c>
      <c r="CH12" s="18"/>
      <c r="CI12" s="18"/>
      <c r="CJ12" s="18"/>
      <c r="CK12" s="18"/>
      <c r="CL12" s="18"/>
      <c r="CM12" s="18"/>
      <c r="CN12" s="18"/>
      <c r="CO12" s="18"/>
      <c r="CP12" s="18"/>
      <c r="CQ12" s="169"/>
      <c r="CR12" s="226">
        <f t="shared" si="41"/>
        <v>0</v>
      </c>
      <c r="CS12" s="30">
        <f t="shared" si="42"/>
        <v>2318140</v>
      </c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226">
        <f t="shared" si="43"/>
        <v>0</v>
      </c>
      <c r="DF12" s="226">
        <f t="shared" si="44"/>
        <v>2318140</v>
      </c>
      <c r="DG12" s="367">
        <f t="shared" si="45"/>
        <v>0</v>
      </c>
    </row>
    <row r="13" spans="1:121" ht="96" x14ac:dyDescent="0.25">
      <c r="A13" s="73" t="s">
        <v>30</v>
      </c>
      <c r="B13" s="59" t="s">
        <v>31</v>
      </c>
      <c r="C13" s="11"/>
      <c r="D13" s="12"/>
      <c r="E13" s="13"/>
      <c r="F13" s="14"/>
      <c r="G13" s="11"/>
      <c r="H13" s="18"/>
      <c r="I13" s="18"/>
      <c r="J13" s="19"/>
      <c r="K13" s="20"/>
      <c r="L13" s="18"/>
      <c r="M13" s="18"/>
      <c r="N13" s="19"/>
      <c r="O13" s="20"/>
      <c r="P13" s="18"/>
      <c r="Q13" s="21"/>
      <c r="R13" s="19"/>
      <c r="S13" s="21"/>
      <c r="T13" s="22"/>
      <c r="U13" s="23"/>
      <c r="V13" s="24"/>
      <c r="W13" s="18"/>
      <c r="X13" s="25"/>
      <c r="Y13" s="18"/>
      <c r="Z13" s="26"/>
      <c r="AA13" s="18"/>
      <c r="AB13" s="27"/>
      <c r="AC13" s="28"/>
      <c r="AD13" s="18"/>
      <c r="AE13" s="29"/>
      <c r="AF13" s="30"/>
      <c r="AG13" s="31"/>
      <c r="AH13" s="18"/>
      <c r="AI13" s="41"/>
      <c r="AJ13" s="30"/>
      <c r="AK13" s="32"/>
      <c r="AL13" s="18"/>
      <c r="AM13" s="7"/>
      <c r="AN13" s="33"/>
      <c r="AO13" s="18"/>
      <c r="AP13" s="42"/>
      <c r="AQ13" s="34"/>
      <c r="AR13" s="18"/>
      <c r="AS13" s="43"/>
      <c r="AT13" s="35"/>
      <c r="AU13" s="18"/>
      <c r="AV13" s="44"/>
      <c r="AW13" s="36">
        <v>4017</v>
      </c>
      <c r="AX13" s="30"/>
      <c r="AY13" s="256">
        <f t="shared" si="22"/>
        <v>4017</v>
      </c>
      <c r="AZ13" s="37">
        <v>4218</v>
      </c>
      <c r="BA13" s="30"/>
      <c r="BB13" s="257">
        <f t="shared" si="23"/>
        <v>4218</v>
      </c>
      <c r="BC13" s="258">
        <f t="shared" si="24"/>
        <v>4218000</v>
      </c>
      <c r="BD13" s="18"/>
      <c r="BE13" s="18"/>
      <c r="BF13" s="37">
        <f t="shared" si="26"/>
        <v>4218000</v>
      </c>
      <c r="BG13" s="30"/>
      <c r="BH13" s="30"/>
      <c r="BI13" s="26">
        <f t="shared" si="28"/>
        <v>4218000</v>
      </c>
      <c r="BJ13" s="37">
        <v>5209000</v>
      </c>
      <c r="BK13" s="18"/>
      <c r="BL13" s="22">
        <v>4471</v>
      </c>
      <c r="BM13" s="18"/>
      <c r="BN13" s="259">
        <f t="shared" si="31"/>
        <v>4471</v>
      </c>
      <c r="BO13" s="226">
        <f t="shared" si="32"/>
        <v>5209000</v>
      </c>
      <c r="BP13" s="156"/>
      <c r="BQ13" s="18"/>
      <c r="BR13" s="226">
        <f t="shared" si="34"/>
        <v>0</v>
      </c>
      <c r="BS13" s="30">
        <f t="shared" si="6"/>
        <v>5209000</v>
      </c>
      <c r="BT13" s="18"/>
      <c r="BU13" s="18"/>
      <c r="BV13" s="18"/>
      <c r="BW13" s="18"/>
      <c r="BX13" s="18"/>
      <c r="BY13" s="26"/>
      <c r="BZ13" s="226"/>
      <c r="CA13" s="30">
        <f t="shared" si="36"/>
        <v>5209000</v>
      </c>
      <c r="CB13" s="18"/>
      <c r="CC13" s="18"/>
      <c r="CD13" s="18"/>
      <c r="CE13" s="18"/>
      <c r="CF13" s="226">
        <f t="shared" si="38"/>
        <v>0</v>
      </c>
      <c r="CG13" s="30">
        <f t="shared" si="39"/>
        <v>5209000</v>
      </c>
      <c r="CH13" s="18"/>
      <c r="CI13" s="18"/>
      <c r="CJ13" s="18"/>
      <c r="CK13" s="18"/>
      <c r="CL13" s="18"/>
      <c r="CM13" s="18"/>
      <c r="CN13" s="18"/>
      <c r="CO13" s="18"/>
      <c r="CP13" s="18"/>
      <c r="CQ13" s="169"/>
      <c r="CR13" s="226">
        <f t="shared" si="41"/>
        <v>0</v>
      </c>
      <c r="CS13" s="30">
        <f t="shared" si="42"/>
        <v>5209000</v>
      </c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226">
        <f t="shared" si="43"/>
        <v>0</v>
      </c>
      <c r="DF13" s="226">
        <f t="shared" si="44"/>
        <v>5209000</v>
      </c>
      <c r="DG13" s="367">
        <f t="shared" si="45"/>
        <v>0</v>
      </c>
    </row>
    <row r="14" spans="1:121" s="83" customFormat="1" ht="33.75" customHeight="1" x14ac:dyDescent="0.25">
      <c r="A14" s="58" t="s">
        <v>32</v>
      </c>
      <c r="B14" s="143" t="s">
        <v>33</v>
      </c>
      <c r="C14" s="8">
        <f t="shared" ref="C14:BM14" si="70">C15</f>
        <v>1891</v>
      </c>
      <c r="D14" s="15">
        <f t="shared" si="70"/>
        <v>3295</v>
      </c>
      <c r="E14" s="16">
        <f t="shared" si="70"/>
        <v>2614</v>
      </c>
      <c r="F14" s="10">
        <f t="shared" si="70"/>
        <v>2614</v>
      </c>
      <c r="G14" s="8">
        <f t="shared" si="70"/>
        <v>2614</v>
      </c>
      <c r="H14" s="45">
        <v>3200</v>
      </c>
      <c r="I14" s="45">
        <v>3200</v>
      </c>
      <c r="J14" s="46">
        <f t="shared" si="70"/>
        <v>3200</v>
      </c>
      <c r="K14" s="47">
        <f t="shared" si="70"/>
        <v>3200</v>
      </c>
      <c r="L14" s="45">
        <f t="shared" si="70"/>
        <v>0</v>
      </c>
      <c r="M14" s="45">
        <f t="shared" si="70"/>
        <v>0</v>
      </c>
      <c r="N14" s="46">
        <f t="shared" si="70"/>
        <v>3200</v>
      </c>
      <c r="O14" s="47">
        <f t="shared" si="70"/>
        <v>3200</v>
      </c>
      <c r="P14" s="45">
        <f t="shared" si="70"/>
        <v>0</v>
      </c>
      <c r="Q14" s="48">
        <f t="shared" si="70"/>
        <v>0</v>
      </c>
      <c r="R14" s="46">
        <f t="shared" si="11"/>
        <v>3200</v>
      </c>
      <c r="S14" s="48">
        <f t="shared" si="70"/>
        <v>0</v>
      </c>
      <c r="T14" s="56">
        <f t="shared" si="12"/>
        <v>3200</v>
      </c>
      <c r="U14" s="49">
        <f t="shared" si="70"/>
        <v>2608</v>
      </c>
      <c r="V14" s="50">
        <f t="shared" si="70"/>
        <v>0</v>
      </c>
      <c r="W14" s="45">
        <f t="shared" si="70"/>
        <v>0</v>
      </c>
      <c r="X14" s="25">
        <f t="shared" si="13"/>
        <v>2608</v>
      </c>
      <c r="Y14" s="45">
        <f t="shared" si="70"/>
        <v>0</v>
      </c>
      <c r="Z14" s="51">
        <f t="shared" si="70"/>
        <v>2941.75</v>
      </c>
      <c r="AA14" s="45">
        <f t="shared" si="70"/>
        <v>0</v>
      </c>
      <c r="AB14" s="166">
        <f t="shared" si="14"/>
        <v>2941.75</v>
      </c>
      <c r="AC14" s="28">
        <f>AC15</f>
        <v>2886.96</v>
      </c>
      <c r="AD14" s="45">
        <f t="shared" si="70"/>
        <v>0</v>
      </c>
      <c r="AE14" s="29">
        <f t="shared" si="15"/>
        <v>2886.96</v>
      </c>
      <c r="AF14" s="52">
        <f>AF15</f>
        <v>3436.73</v>
      </c>
      <c r="AG14" s="31">
        <f t="shared" ref="AG14:AH14" si="71">AG15</f>
        <v>3369.13</v>
      </c>
      <c r="AH14" s="45">
        <f t="shared" si="71"/>
        <v>0</v>
      </c>
      <c r="AI14" s="41">
        <f t="shared" si="16"/>
        <v>3369.13</v>
      </c>
      <c r="AJ14" s="52">
        <f>AJ15</f>
        <v>4221.38</v>
      </c>
      <c r="AK14" s="32">
        <f t="shared" ref="AK14:AL14" si="72">AK15</f>
        <v>3545.9300000000003</v>
      </c>
      <c r="AL14" s="45">
        <f t="shared" si="72"/>
        <v>0</v>
      </c>
      <c r="AM14" s="7">
        <f t="shared" si="17"/>
        <v>3545.9300000000003</v>
      </c>
      <c r="AN14" s="42">
        <f t="shared" si="70"/>
        <v>3502.99</v>
      </c>
      <c r="AO14" s="45">
        <f t="shared" si="70"/>
        <v>0</v>
      </c>
      <c r="AP14" s="42">
        <f t="shared" si="19"/>
        <v>3502.99</v>
      </c>
      <c r="AQ14" s="43">
        <f t="shared" si="70"/>
        <v>3700.4799999999996</v>
      </c>
      <c r="AR14" s="45">
        <f t="shared" si="70"/>
        <v>0</v>
      </c>
      <c r="AS14" s="43">
        <f t="shared" si="20"/>
        <v>3700.4799999999996</v>
      </c>
      <c r="AT14" s="53">
        <f t="shared" si="70"/>
        <v>3696.63</v>
      </c>
      <c r="AU14" s="45">
        <f t="shared" si="70"/>
        <v>0</v>
      </c>
      <c r="AV14" s="44">
        <f t="shared" si="21"/>
        <v>3696.63</v>
      </c>
      <c r="AW14" s="54">
        <f t="shared" si="70"/>
        <v>3661.08</v>
      </c>
      <c r="AX14" s="52">
        <f t="shared" si="70"/>
        <v>0</v>
      </c>
      <c r="AY14" s="256">
        <f t="shared" si="22"/>
        <v>3661.08</v>
      </c>
      <c r="AZ14" s="55">
        <f t="shared" si="70"/>
        <v>3740.8999999999996</v>
      </c>
      <c r="BA14" s="52">
        <f t="shared" si="70"/>
        <v>0</v>
      </c>
      <c r="BB14" s="257">
        <f t="shared" si="23"/>
        <v>3740.8999999999996</v>
      </c>
      <c r="BC14" s="258">
        <f t="shared" si="24"/>
        <v>3740899.9999999995</v>
      </c>
      <c r="BD14" s="45">
        <f t="shared" si="70"/>
        <v>0</v>
      </c>
      <c r="BE14" s="45">
        <f t="shared" si="70"/>
        <v>0</v>
      </c>
      <c r="BF14" s="37">
        <f t="shared" si="26"/>
        <v>3740899.9999999995</v>
      </c>
      <c r="BG14" s="30">
        <f t="shared" si="70"/>
        <v>0</v>
      </c>
      <c r="BH14" s="30">
        <f t="shared" si="70"/>
        <v>0</v>
      </c>
      <c r="BI14" s="26">
        <f t="shared" si="28"/>
        <v>3740899.9999999995</v>
      </c>
      <c r="BJ14" s="37">
        <f t="shared" si="70"/>
        <v>3801140</v>
      </c>
      <c r="BK14" s="45">
        <f t="shared" si="70"/>
        <v>0</v>
      </c>
      <c r="BL14" s="56">
        <f t="shared" si="70"/>
        <v>3942.85</v>
      </c>
      <c r="BM14" s="45">
        <f t="shared" si="70"/>
        <v>0</v>
      </c>
      <c r="BN14" s="259">
        <f t="shared" si="31"/>
        <v>3942.85</v>
      </c>
      <c r="BO14" s="226">
        <f t="shared" si="32"/>
        <v>3801140</v>
      </c>
      <c r="BP14" s="157">
        <f t="shared" ref="BP14:DD14" si="73">BP15</f>
        <v>0</v>
      </c>
      <c r="BQ14" s="45">
        <f t="shared" si="73"/>
        <v>0</v>
      </c>
      <c r="BR14" s="226">
        <f t="shared" si="34"/>
        <v>0</v>
      </c>
      <c r="BS14" s="30">
        <f t="shared" si="6"/>
        <v>3801140</v>
      </c>
      <c r="BT14" s="45">
        <f t="shared" si="73"/>
        <v>0</v>
      </c>
      <c r="BU14" s="45">
        <f t="shared" si="73"/>
        <v>0</v>
      </c>
      <c r="BV14" s="45">
        <f t="shared" si="73"/>
        <v>0</v>
      </c>
      <c r="BW14" s="45">
        <f t="shared" si="73"/>
        <v>0</v>
      </c>
      <c r="BX14" s="45">
        <f t="shared" si="73"/>
        <v>0</v>
      </c>
      <c r="BY14" s="51">
        <f t="shared" si="73"/>
        <v>0</v>
      </c>
      <c r="BZ14" s="188"/>
      <c r="CA14" s="30">
        <f t="shared" si="36"/>
        <v>3801140</v>
      </c>
      <c r="CB14" s="45">
        <f t="shared" si="73"/>
        <v>0</v>
      </c>
      <c r="CC14" s="45">
        <f t="shared" si="73"/>
        <v>0</v>
      </c>
      <c r="CD14" s="45">
        <f t="shared" si="73"/>
        <v>0</v>
      </c>
      <c r="CE14" s="45">
        <f t="shared" si="73"/>
        <v>0</v>
      </c>
      <c r="CF14" s="226">
        <f t="shared" si="38"/>
        <v>0</v>
      </c>
      <c r="CG14" s="30">
        <f t="shared" si="39"/>
        <v>3801140</v>
      </c>
      <c r="CH14" s="45">
        <f t="shared" si="73"/>
        <v>0</v>
      </c>
      <c r="CI14" s="45">
        <f t="shared" si="73"/>
        <v>0</v>
      </c>
      <c r="CJ14" s="45">
        <f t="shared" si="73"/>
        <v>0</v>
      </c>
      <c r="CK14" s="45">
        <f t="shared" si="73"/>
        <v>0</v>
      </c>
      <c r="CL14" s="45">
        <f t="shared" si="73"/>
        <v>0</v>
      </c>
      <c r="CM14" s="45">
        <f t="shared" si="73"/>
        <v>0</v>
      </c>
      <c r="CN14" s="45">
        <f t="shared" si="73"/>
        <v>0</v>
      </c>
      <c r="CO14" s="45">
        <f t="shared" si="73"/>
        <v>0</v>
      </c>
      <c r="CP14" s="45">
        <f t="shared" si="73"/>
        <v>0</v>
      </c>
      <c r="CQ14" s="170">
        <f t="shared" si="73"/>
        <v>0</v>
      </c>
      <c r="CR14" s="226">
        <f t="shared" si="41"/>
        <v>0</v>
      </c>
      <c r="CS14" s="30">
        <f t="shared" si="42"/>
        <v>3801140</v>
      </c>
      <c r="CT14" s="45">
        <f t="shared" si="73"/>
        <v>0</v>
      </c>
      <c r="CU14" s="45">
        <f t="shared" si="73"/>
        <v>0</v>
      </c>
      <c r="CV14" s="45">
        <f t="shared" si="73"/>
        <v>0</v>
      </c>
      <c r="CW14" s="45">
        <f t="shared" si="73"/>
        <v>0</v>
      </c>
      <c r="CX14" s="45">
        <f t="shared" si="73"/>
        <v>0</v>
      </c>
      <c r="CY14" s="45">
        <f t="shared" si="73"/>
        <v>0</v>
      </c>
      <c r="CZ14" s="45">
        <f t="shared" si="73"/>
        <v>0</v>
      </c>
      <c r="DA14" s="45">
        <f t="shared" si="73"/>
        <v>0</v>
      </c>
      <c r="DB14" s="45">
        <f t="shared" si="73"/>
        <v>0</v>
      </c>
      <c r="DC14" s="45">
        <f t="shared" si="73"/>
        <v>0</v>
      </c>
      <c r="DD14" s="45">
        <f t="shared" si="73"/>
        <v>0</v>
      </c>
      <c r="DE14" s="226">
        <f t="shared" si="43"/>
        <v>0</v>
      </c>
      <c r="DF14" s="226">
        <f t="shared" si="44"/>
        <v>3801140</v>
      </c>
      <c r="DG14" s="367">
        <f t="shared" si="45"/>
        <v>0</v>
      </c>
    </row>
    <row r="15" spans="1:121" ht="35.25" customHeight="1" x14ac:dyDescent="0.25">
      <c r="A15" s="73" t="s">
        <v>34</v>
      </c>
      <c r="B15" s="59" t="s">
        <v>35</v>
      </c>
      <c r="C15" s="276">
        <f t="shared" ref="C15:Q15" si="74">C16+C17+C18+C19</f>
        <v>1891</v>
      </c>
      <c r="D15" s="277">
        <f t="shared" si="74"/>
        <v>3295</v>
      </c>
      <c r="E15" s="278">
        <f t="shared" si="74"/>
        <v>2614</v>
      </c>
      <c r="F15" s="279">
        <f t="shared" si="74"/>
        <v>2614</v>
      </c>
      <c r="G15" s="276">
        <f t="shared" si="74"/>
        <v>2614</v>
      </c>
      <c r="H15" s="18">
        <f t="shared" si="74"/>
        <v>3200</v>
      </c>
      <c r="I15" s="18">
        <f t="shared" si="74"/>
        <v>3200</v>
      </c>
      <c r="J15" s="19">
        <f t="shared" si="74"/>
        <v>3200</v>
      </c>
      <c r="K15" s="20">
        <f t="shared" si="74"/>
        <v>3200</v>
      </c>
      <c r="L15" s="18">
        <f t="shared" si="74"/>
        <v>0</v>
      </c>
      <c r="M15" s="18">
        <f t="shared" si="74"/>
        <v>0</v>
      </c>
      <c r="N15" s="19">
        <f t="shared" si="74"/>
        <v>3200</v>
      </c>
      <c r="O15" s="20">
        <f t="shared" si="74"/>
        <v>3200</v>
      </c>
      <c r="P15" s="18">
        <f t="shared" si="74"/>
        <v>0</v>
      </c>
      <c r="Q15" s="21">
        <f t="shared" si="74"/>
        <v>0</v>
      </c>
      <c r="R15" s="19">
        <f t="shared" si="11"/>
        <v>3200</v>
      </c>
      <c r="S15" s="21">
        <f>S16+S17+S18+S19</f>
        <v>0</v>
      </c>
      <c r="T15" s="22">
        <f t="shared" si="12"/>
        <v>3200</v>
      </c>
      <c r="U15" s="23">
        <f>U16+U17+U18+U19</f>
        <v>2608</v>
      </c>
      <c r="V15" s="24">
        <f>V16+V17+V18+V19</f>
        <v>0</v>
      </c>
      <c r="W15" s="18">
        <f>W16+W17+W18+W19</f>
        <v>0</v>
      </c>
      <c r="X15" s="25">
        <f t="shared" si="13"/>
        <v>2608</v>
      </c>
      <c r="Y15" s="18">
        <f>Y16+Y17+Y18+Y19</f>
        <v>0</v>
      </c>
      <c r="Z15" s="26">
        <f>Z16+Z17+Z18+Z19</f>
        <v>2941.75</v>
      </c>
      <c r="AA15" s="18">
        <f>AA16+AA17+AA18+AA19</f>
        <v>0</v>
      </c>
      <c r="AB15" s="27">
        <f t="shared" si="14"/>
        <v>2941.75</v>
      </c>
      <c r="AC15" s="28">
        <v>2886.96</v>
      </c>
      <c r="AD15" s="18">
        <f>AD16+AD17+AD18+AD19</f>
        <v>0</v>
      </c>
      <c r="AE15" s="29">
        <f t="shared" si="15"/>
        <v>2886.96</v>
      </c>
      <c r="AF15" s="30">
        <f>AF16+AF17+AF18+AF19</f>
        <v>3436.73</v>
      </c>
      <c r="AG15" s="31">
        <f>AG16+AG17+AG18+AG19</f>
        <v>3369.13</v>
      </c>
      <c r="AH15" s="18">
        <f>AH16+AH17+AH18+AH19</f>
        <v>0</v>
      </c>
      <c r="AI15" s="41">
        <f t="shared" si="16"/>
        <v>3369.13</v>
      </c>
      <c r="AJ15" s="30">
        <f>AJ16+AJ17+AJ18+AJ19</f>
        <v>4221.38</v>
      </c>
      <c r="AK15" s="32">
        <f>AK16+AK17+AK18+AK19</f>
        <v>3545.9300000000003</v>
      </c>
      <c r="AL15" s="18">
        <f>AL16+AL17+AL18+AL19</f>
        <v>0</v>
      </c>
      <c r="AM15" s="7">
        <f t="shared" si="17"/>
        <v>3545.9300000000003</v>
      </c>
      <c r="AN15" s="33">
        <f>AN16+AN17+AN18+AN19</f>
        <v>3502.99</v>
      </c>
      <c r="AO15" s="18">
        <f>AO16+AO17+AO18+AO19</f>
        <v>0</v>
      </c>
      <c r="AP15" s="42">
        <f t="shared" si="19"/>
        <v>3502.99</v>
      </c>
      <c r="AQ15" s="34">
        <f>AQ16+AQ17+AQ18+AQ19</f>
        <v>3700.4799999999996</v>
      </c>
      <c r="AR15" s="18">
        <f>AR16+AR17+AR18+AR19</f>
        <v>0</v>
      </c>
      <c r="AS15" s="43">
        <f t="shared" si="20"/>
        <v>3700.4799999999996</v>
      </c>
      <c r="AT15" s="35">
        <f>AT16+AT17+AT18+AT19</f>
        <v>3696.63</v>
      </c>
      <c r="AU15" s="18">
        <f>AU16+AU17+AU18+AU19</f>
        <v>0</v>
      </c>
      <c r="AV15" s="44">
        <f t="shared" si="21"/>
        <v>3696.63</v>
      </c>
      <c r="AW15" s="36">
        <f t="shared" ref="AW15:BM15" si="75">AW16+AW17+AW18+AW19</f>
        <v>3661.08</v>
      </c>
      <c r="AX15" s="30">
        <f t="shared" si="75"/>
        <v>0</v>
      </c>
      <c r="AY15" s="256">
        <f t="shared" si="22"/>
        <v>3661.08</v>
      </c>
      <c r="AZ15" s="37">
        <f t="shared" si="75"/>
        <v>3740.8999999999996</v>
      </c>
      <c r="BA15" s="30">
        <f t="shared" si="75"/>
        <v>0</v>
      </c>
      <c r="BB15" s="257">
        <f t="shared" si="23"/>
        <v>3740.8999999999996</v>
      </c>
      <c r="BC15" s="258">
        <f t="shared" si="24"/>
        <v>3740899.9999999995</v>
      </c>
      <c r="BD15" s="18">
        <f t="shared" ref="BD15:BE15" si="76">BD16+BD17+BD18+BD19</f>
        <v>0</v>
      </c>
      <c r="BE15" s="18">
        <f t="shared" si="76"/>
        <v>0</v>
      </c>
      <c r="BF15" s="37">
        <f t="shared" si="26"/>
        <v>3740899.9999999995</v>
      </c>
      <c r="BG15" s="30">
        <f t="shared" ref="BG15:BH15" si="77">BG16+BG17+BG18+BG19</f>
        <v>0</v>
      </c>
      <c r="BH15" s="30">
        <f t="shared" si="77"/>
        <v>0</v>
      </c>
      <c r="BI15" s="26">
        <f t="shared" si="28"/>
        <v>3740899.9999999995</v>
      </c>
      <c r="BJ15" s="37">
        <f t="shared" ref="BJ15" si="78">BJ16+BJ17+BJ18+BJ19</f>
        <v>3801140</v>
      </c>
      <c r="BK15" s="18">
        <f t="shared" ref="BK15" si="79">BK16+BK17+BK18+BK19</f>
        <v>0</v>
      </c>
      <c r="BL15" s="22">
        <f t="shared" si="75"/>
        <v>3942.85</v>
      </c>
      <c r="BM15" s="18">
        <f t="shared" si="75"/>
        <v>0</v>
      </c>
      <c r="BN15" s="259">
        <f t="shared" si="31"/>
        <v>3942.85</v>
      </c>
      <c r="BO15" s="226">
        <f t="shared" si="32"/>
        <v>3801140</v>
      </c>
      <c r="BP15" s="156">
        <f t="shared" ref="BP15:BT15" si="80">BP16+BP17+BP18+BP19</f>
        <v>0</v>
      </c>
      <c r="BQ15" s="18">
        <f t="shared" si="80"/>
        <v>0</v>
      </c>
      <c r="BR15" s="226">
        <f t="shared" si="34"/>
        <v>0</v>
      </c>
      <c r="BS15" s="30">
        <f t="shared" si="6"/>
        <v>3801140</v>
      </c>
      <c r="BT15" s="18">
        <f t="shared" si="80"/>
        <v>0</v>
      </c>
      <c r="BU15" s="18">
        <f t="shared" ref="BU15:CD15" si="81">BU16+BU17+BU18+BU19</f>
        <v>0</v>
      </c>
      <c r="BV15" s="18">
        <f t="shared" si="81"/>
        <v>0</v>
      </c>
      <c r="BW15" s="18">
        <f t="shared" si="81"/>
        <v>0</v>
      </c>
      <c r="BX15" s="18">
        <f t="shared" si="81"/>
        <v>0</v>
      </c>
      <c r="BY15" s="26">
        <f t="shared" si="81"/>
        <v>0</v>
      </c>
      <c r="BZ15" s="226"/>
      <c r="CA15" s="30">
        <f t="shared" si="36"/>
        <v>3801140</v>
      </c>
      <c r="CB15" s="18">
        <f t="shared" si="81"/>
        <v>0</v>
      </c>
      <c r="CC15" s="18">
        <f t="shared" si="81"/>
        <v>0</v>
      </c>
      <c r="CD15" s="18">
        <f t="shared" si="81"/>
        <v>0</v>
      </c>
      <c r="CE15" s="18">
        <f t="shared" ref="CE15" si="82">CE16+CE17+CE18+CE19</f>
        <v>0</v>
      </c>
      <c r="CF15" s="226">
        <f t="shared" si="38"/>
        <v>0</v>
      </c>
      <c r="CG15" s="30">
        <f t="shared" si="39"/>
        <v>3801140</v>
      </c>
      <c r="CH15" s="18">
        <f t="shared" ref="CH15:DD15" si="83">CH16+CH17+CH18+CH19</f>
        <v>0</v>
      </c>
      <c r="CI15" s="18">
        <f t="shared" si="83"/>
        <v>0</v>
      </c>
      <c r="CJ15" s="18">
        <f t="shared" si="83"/>
        <v>0</v>
      </c>
      <c r="CK15" s="18">
        <f t="shared" si="83"/>
        <v>0</v>
      </c>
      <c r="CL15" s="18">
        <f t="shared" si="83"/>
        <v>0</v>
      </c>
      <c r="CM15" s="18">
        <f t="shared" si="83"/>
        <v>0</v>
      </c>
      <c r="CN15" s="18">
        <f t="shared" si="83"/>
        <v>0</v>
      </c>
      <c r="CO15" s="18">
        <f t="shared" si="83"/>
        <v>0</v>
      </c>
      <c r="CP15" s="18">
        <f t="shared" si="83"/>
        <v>0</v>
      </c>
      <c r="CQ15" s="169">
        <f t="shared" si="83"/>
        <v>0</v>
      </c>
      <c r="CR15" s="226">
        <f t="shared" si="41"/>
        <v>0</v>
      </c>
      <c r="CS15" s="30">
        <f t="shared" si="42"/>
        <v>3801140</v>
      </c>
      <c r="CT15" s="18">
        <f t="shared" si="83"/>
        <v>0</v>
      </c>
      <c r="CU15" s="18">
        <f t="shared" si="83"/>
        <v>0</v>
      </c>
      <c r="CV15" s="18">
        <f t="shared" si="83"/>
        <v>0</v>
      </c>
      <c r="CW15" s="18">
        <f t="shared" si="83"/>
        <v>0</v>
      </c>
      <c r="CX15" s="18">
        <f t="shared" si="83"/>
        <v>0</v>
      </c>
      <c r="CY15" s="18">
        <f t="shared" si="83"/>
        <v>0</v>
      </c>
      <c r="CZ15" s="18">
        <f t="shared" si="83"/>
        <v>0</v>
      </c>
      <c r="DA15" s="18">
        <f t="shared" si="83"/>
        <v>0</v>
      </c>
      <c r="DB15" s="18">
        <f t="shared" si="83"/>
        <v>0</v>
      </c>
      <c r="DC15" s="18">
        <f t="shared" si="83"/>
        <v>0</v>
      </c>
      <c r="DD15" s="18">
        <f t="shared" si="83"/>
        <v>0</v>
      </c>
      <c r="DE15" s="226">
        <f t="shared" si="43"/>
        <v>0</v>
      </c>
      <c r="DF15" s="226">
        <f t="shared" si="44"/>
        <v>3801140</v>
      </c>
      <c r="DG15" s="367">
        <f t="shared" si="45"/>
        <v>0</v>
      </c>
    </row>
    <row r="16" spans="1:121" ht="98.25" customHeight="1" x14ac:dyDescent="0.25">
      <c r="A16" s="73" t="s">
        <v>36</v>
      </c>
      <c r="B16" s="59" t="s">
        <v>37</v>
      </c>
      <c r="C16" s="8">
        <v>662</v>
      </c>
      <c r="D16" s="12">
        <v>900</v>
      </c>
      <c r="E16" s="16">
        <v>915</v>
      </c>
      <c r="F16" s="10">
        <v>915</v>
      </c>
      <c r="G16" s="8">
        <v>915</v>
      </c>
      <c r="H16" s="18">
        <f>H14*0.3</f>
        <v>960</v>
      </c>
      <c r="I16" s="18">
        <f>I14*0.3</f>
        <v>960</v>
      </c>
      <c r="J16" s="19">
        <v>960</v>
      </c>
      <c r="K16" s="20">
        <v>960</v>
      </c>
      <c r="L16" s="18"/>
      <c r="M16" s="18"/>
      <c r="N16" s="19">
        <f t="shared" ref="N16:O19" si="84">J16+L16</f>
        <v>960</v>
      </c>
      <c r="O16" s="20">
        <f t="shared" si="84"/>
        <v>960</v>
      </c>
      <c r="P16" s="18"/>
      <c r="Q16" s="21"/>
      <c r="R16" s="19">
        <f t="shared" si="11"/>
        <v>960</v>
      </c>
      <c r="S16" s="21"/>
      <c r="T16" s="22">
        <f t="shared" si="12"/>
        <v>960</v>
      </c>
      <c r="U16" s="23">
        <v>969</v>
      </c>
      <c r="V16" s="24"/>
      <c r="W16" s="18"/>
      <c r="X16" s="25">
        <f t="shared" si="13"/>
        <v>969</v>
      </c>
      <c r="Y16" s="18"/>
      <c r="Z16" s="26">
        <v>1106</v>
      </c>
      <c r="AA16" s="18"/>
      <c r="AB16" s="27">
        <f t="shared" si="14"/>
        <v>1106</v>
      </c>
      <c r="AC16" s="28">
        <v>1125.9100000000001</v>
      </c>
      <c r="AD16" s="18"/>
      <c r="AE16" s="29">
        <f t="shared" si="15"/>
        <v>1125.9100000000001</v>
      </c>
      <c r="AF16" s="30">
        <v>1340.32</v>
      </c>
      <c r="AG16" s="31">
        <v>1313.96</v>
      </c>
      <c r="AH16" s="18"/>
      <c r="AI16" s="41">
        <f t="shared" si="16"/>
        <v>1313.96</v>
      </c>
      <c r="AJ16" s="30">
        <v>1646.34</v>
      </c>
      <c r="AK16" s="32">
        <v>1382.91</v>
      </c>
      <c r="AL16" s="18"/>
      <c r="AM16" s="7">
        <f t="shared" si="17"/>
        <v>1382.91</v>
      </c>
      <c r="AN16" s="33">
        <v>1366.17</v>
      </c>
      <c r="AO16" s="18"/>
      <c r="AP16" s="42">
        <f t="shared" si="19"/>
        <v>1366.17</v>
      </c>
      <c r="AQ16" s="34">
        <v>1443.19</v>
      </c>
      <c r="AR16" s="18"/>
      <c r="AS16" s="43">
        <f t="shared" si="20"/>
        <v>1443.19</v>
      </c>
      <c r="AT16" s="35">
        <v>1441.69</v>
      </c>
      <c r="AU16" s="18"/>
      <c r="AV16" s="44">
        <f t="shared" si="21"/>
        <v>1441.69</v>
      </c>
      <c r="AW16" s="36">
        <v>1501.04</v>
      </c>
      <c r="AX16" s="30"/>
      <c r="AY16" s="256">
        <f t="shared" si="22"/>
        <v>1501.04</v>
      </c>
      <c r="AZ16" s="37">
        <v>1533.77</v>
      </c>
      <c r="BA16" s="30"/>
      <c r="BB16" s="257">
        <f t="shared" si="23"/>
        <v>1533.77</v>
      </c>
      <c r="BC16" s="258">
        <f t="shared" si="24"/>
        <v>1533770</v>
      </c>
      <c r="BD16" s="18"/>
      <c r="BE16" s="18"/>
      <c r="BF16" s="37">
        <f t="shared" si="26"/>
        <v>1533770</v>
      </c>
      <c r="BG16" s="30"/>
      <c r="BH16" s="30"/>
      <c r="BI16" s="26">
        <f t="shared" si="28"/>
        <v>1533770</v>
      </c>
      <c r="BJ16" s="37">
        <v>1558470</v>
      </c>
      <c r="BK16" s="18"/>
      <c r="BL16" s="22">
        <v>1616.4</v>
      </c>
      <c r="BM16" s="18"/>
      <c r="BN16" s="259">
        <f t="shared" si="31"/>
        <v>1616.4</v>
      </c>
      <c r="BO16" s="226">
        <f t="shared" si="32"/>
        <v>1558470</v>
      </c>
      <c r="BP16" s="156"/>
      <c r="BQ16" s="18"/>
      <c r="BR16" s="226">
        <f t="shared" si="34"/>
        <v>0</v>
      </c>
      <c r="BS16" s="30">
        <f t="shared" si="6"/>
        <v>1558470</v>
      </c>
      <c r="BT16" s="18"/>
      <c r="BU16" s="18"/>
      <c r="BV16" s="18"/>
      <c r="BW16" s="18"/>
      <c r="BX16" s="18"/>
      <c r="BY16" s="26"/>
      <c r="BZ16" s="226"/>
      <c r="CA16" s="30">
        <f t="shared" si="36"/>
        <v>1558470</v>
      </c>
      <c r="CB16" s="18"/>
      <c r="CC16" s="18"/>
      <c r="CD16" s="18"/>
      <c r="CE16" s="18"/>
      <c r="CF16" s="226">
        <f t="shared" si="38"/>
        <v>0</v>
      </c>
      <c r="CG16" s="30">
        <f t="shared" si="39"/>
        <v>1558470</v>
      </c>
      <c r="CH16" s="18"/>
      <c r="CI16" s="18"/>
      <c r="CJ16" s="18"/>
      <c r="CK16" s="18"/>
      <c r="CL16" s="18"/>
      <c r="CM16" s="18"/>
      <c r="CN16" s="18"/>
      <c r="CO16" s="18"/>
      <c r="CP16" s="18"/>
      <c r="CQ16" s="169"/>
      <c r="CR16" s="226">
        <f t="shared" si="41"/>
        <v>0</v>
      </c>
      <c r="CS16" s="30">
        <f t="shared" si="42"/>
        <v>1558470</v>
      </c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226">
        <f t="shared" si="43"/>
        <v>0</v>
      </c>
      <c r="DF16" s="226">
        <f t="shared" si="44"/>
        <v>1558470</v>
      </c>
      <c r="DG16" s="367">
        <f t="shared" si="45"/>
        <v>0</v>
      </c>
    </row>
    <row r="17" spans="1:111" ht="109.5" customHeight="1" x14ac:dyDescent="0.25">
      <c r="A17" s="73" t="s">
        <v>38</v>
      </c>
      <c r="B17" s="59" t="s">
        <v>39</v>
      </c>
      <c r="C17" s="8">
        <v>38</v>
      </c>
      <c r="D17" s="12">
        <v>650</v>
      </c>
      <c r="E17" s="16">
        <v>52</v>
      </c>
      <c r="F17" s="10">
        <v>52</v>
      </c>
      <c r="G17" s="8">
        <v>52</v>
      </c>
      <c r="H17" s="18">
        <f>H14-H16-H18</f>
        <v>32</v>
      </c>
      <c r="I17" s="18">
        <f>I14-I16-I18</f>
        <v>32</v>
      </c>
      <c r="J17" s="19">
        <v>32</v>
      </c>
      <c r="K17" s="20">
        <v>32</v>
      </c>
      <c r="L17" s="18"/>
      <c r="M17" s="18"/>
      <c r="N17" s="19">
        <f t="shared" si="84"/>
        <v>32</v>
      </c>
      <c r="O17" s="20">
        <f t="shared" si="84"/>
        <v>32</v>
      </c>
      <c r="P17" s="18"/>
      <c r="Q17" s="21"/>
      <c r="R17" s="19">
        <f t="shared" si="11"/>
        <v>32</v>
      </c>
      <c r="S17" s="21"/>
      <c r="T17" s="22">
        <f t="shared" si="12"/>
        <v>32</v>
      </c>
      <c r="U17" s="23">
        <v>11</v>
      </c>
      <c r="V17" s="24"/>
      <c r="W17" s="18"/>
      <c r="X17" s="25">
        <f t="shared" si="13"/>
        <v>11</v>
      </c>
      <c r="Y17" s="18"/>
      <c r="Z17" s="26">
        <v>13</v>
      </c>
      <c r="AA17" s="18"/>
      <c r="AB17" s="27">
        <f t="shared" si="14"/>
        <v>13</v>
      </c>
      <c r="AC17" s="28">
        <v>28.87</v>
      </c>
      <c r="AD17" s="18"/>
      <c r="AE17" s="29">
        <f t="shared" si="15"/>
        <v>28.87</v>
      </c>
      <c r="AF17" s="30">
        <v>34.36</v>
      </c>
      <c r="AG17" s="31">
        <v>26.28</v>
      </c>
      <c r="AH17" s="18"/>
      <c r="AI17" s="41">
        <f t="shared" si="16"/>
        <v>26.28</v>
      </c>
      <c r="AJ17" s="30">
        <v>42.21</v>
      </c>
      <c r="AK17" s="32">
        <v>27.66</v>
      </c>
      <c r="AL17" s="18"/>
      <c r="AM17" s="7">
        <f t="shared" si="17"/>
        <v>27.66</v>
      </c>
      <c r="AN17" s="33">
        <v>27.32</v>
      </c>
      <c r="AO17" s="18"/>
      <c r="AP17" s="42">
        <f t="shared" si="19"/>
        <v>27.32</v>
      </c>
      <c r="AQ17" s="34">
        <v>28.86</v>
      </c>
      <c r="AR17" s="18"/>
      <c r="AS17" s="43">
        <f t="shared" si="20"/>
        <v>28.86</v>
      </c>
      <c r="AT17" s="35">
        <v>28.83</v>
      </c>
      <c r="AU17" s="18"/>
      <c r="AV17" s="44">
        <f t="shared" si="21"/>
        <v>28.83</v>
      </c>
      <c r="AW17" s="36">
        <v>21.97</v>
      </c>
      <c r="AX17" s="30"/>
      <c r="AY17" s="256">
        <f t="shared" si="22"/>
        <v>21.97</v>
      </c>
      <c r="AZ17" s="37">
        <v>22.45</v>
      </c>
      <c r="BA17" s="30"/>
      <c r="BB17" s="257">
        <f t="shared" si="23"/>
        <v>22.45</v>
      </c>
      <c r="BC17" s="258">
        <f t="shared" si="24"/>
        <v>22450</v>
      </c>
      <c r="BD17" s="18"/>
      <c r="BE17" s="18"/>
      <c r="BF17" s="37">
        <f t="shared" si="26"/>
        <v>22450</v>
      </c>
      <c r="BG17" s="30"/>
      <c r="BH17" s="30"/>
      <c r="BI17" s="26">
        <f t="shared" si="28"/>
        <v>22450</v>
      </c>
      <c r="BJ17" s="37">
        <v>22810</v>
      </c>
      <c r="BK17" s="18"/>
      <c r="BL17" s="22">
        <v>23.75</v>
      </c>
      <c r="BM17" s="18"/>
      <c r="BN17" s="259">
        <f t="shared" si="31"/>
        <v>23.75</v>
      </c>
      <c r="BO17" s="226">
        <f t="shared" si="32"/>
        <v>22810</v>
      </c>
      <c r="BP17" s="156"/>
      <c r="BQ17" s="18"/>
      <c r="BR17" s="226">
        <f t="shared" si="34"/>
        <v>0</v>
      </c>
      <c r="BS17" s="30">
        <f t="shared" si="6"/>
        <v>22810</v>
      </c>
      <c r="BT17" s="18"/>
      <c r="BU17" s="18"/>
      <c r="BV17" s="18"/>
      <c r="BW17" s="18"/>
      <c r="BX17" s="18"/>
      <c r="BY17" s="26"/>
      <c r="BZ17" s="226"/>
      <c r="CA17" s="30">
        <f t="shared" si="36"/>
        <v>22810</v>
      </c>
      <c r="CB17" s="18"/>
      <c r="CC17" s="18"/>
      <c r="CD17" s="18"/>
      <c r="CE17" s="18"/>
      <c r="CF17" s="226">
        <f t="shared" si="38"/>
        <v>0</v>
      </c>
      <c r="CG17" s="30">
        <f t="shared" si="39"/>
        <v>22810</v>
      </c>
      <c r="CH17" s="18"/>
      <c r="CI17" s="18"/>
      <c r="CJ17" s="18"/>
      <c r="CK17" s="18"/>
      <c r="CL17" s="18"/>
      <c r="CM17" s="18"/>
      <c r="CN17" s="18"/>
      <c r="CO17" s="18"/>
      <c r="CP17" s="18"/>
      <c r="CQ17" s="169"/>
      <c r="CR17" s="226">
        <f t="shared" si="41"/>
        <v>0</v>
      </c>
      <c r="CS17" s="30">
        <f t="shared" si="42"/>
        <v>22810</v>
      </c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226">
        <f t="shared" si="43"/>
        <v>0</v>
      </c>
      <c r="DF17" s="226">
        <f t="shared" si="44"/>
        <v>22810</v>
      </c>
      <c r="DG17" s="367">
        <f t="shared" si="45"/>
        <v>0</v>
      </c>
    </row>
    <row r="18" spans="1:111" ht="107.25" customHeight="1" x14ac:dyDescent="0.25">
      <c r="A18" s="73" t="s">
        <v>40</v>
      </c>
      <c r="B18" s="59" t="s">
        <v>41</v>
      </c>
      <c r="C18" s="8">
        <v>1172</v>
      </c>
      <c r="D18" s="12">
        <v>900</v>
      </c>
      <c r="E18" s="16">
        <v>1621</v>
      </c>
      <c r="F18" s="10">
        <v>1621</v>
      </c>
      <c r="G18" s="8">
        <v>1621</v>
      </c>
      <c r="H18" s="18">
        <f>H14*0.69</f>
        <v>2208</v>
      </c>
      <c r="I18" s="18">
        <f>I14*0.69</f>
        <v>2208</v>
      </c>
      <c r="J18" s="19">
        <v>2208</v>
      </c>
      <c r="K18" s="20">
        <v>2208</v>
      </c>
      <c r="L18" s="18"/>
      <c r="M18" s="18"/>
      <c r="N18" s="19">
        <f t="shared" si="84"/>
        <v>2208</v>
      </c>
      <c r="O18" s="20">
        <f t="shared" si="84"/>
        <v>2208</v>
      </c>
      <c r="P18" s="18"/>
      <c r="Q18" s="21"/>
      <c r="R18" s="19">
        <f t="shared" si="11"/>
        <v>2208</v>
      </c>
      <c r="S18" s="21"/>
      <c r="T18" s="22">
        <f t="shared" si="12"/>
        <v>2208</v>
      </c>
      <c r="U18" s="23">
        <v>1628</v>
      </c>
      <c r="V18" s="24"/>
      <c r="W18" s="18"/>
      <c r="X18" s="25">
        <f t="shared" si="13"/>
        <v>1628</v>
      </c>
      <c r="Y18" s="18"/>
      <c r="Z18" s="26">
        <v>1822.75</v>
      </c>
      <c r="AA18" s="18"/>
      <c r="AB18" s="27">
        <f t="shared" si="14"/>
        <v>1822.75</v>
      </c>
      <c r="AC18" s="28">
        <v>1732.18</v>
      </c>
      <c r="AD18" s="18"/>
      <c r="AE18" s="29">
        <f t="shared" si="15"/>
        <v>1732.18</v>
      </c>
      <c r="AF18" s="30">
        <v>2062.0500000000002</v>
      </c>
      <c r="AG18" s="31">
        <v>2028.89</v>
      </c>
      <c r="AH18" s="18"/>
      <c r="AI18" s="41">
        <f t="shared" si="16"/>
        <v>2028.89</v>
      </c>
      <c r="AJ18" s="30">
        <v>2532.83</v>
      </c>
      <c r="AK18" s="32">
        <v>2135.36</v>
      </c>
      <c r="AL18" s="18"/>
      <c r="AM18" s="7">
        <f t="shared" si="17"/>
        <v>2135.36</v>
      </c>
      <c r="AN18" s="33">
        <v>2109.5</v>
      </c>
      <c r="AO18" s="18"/>
      <c r="AP18" s="42">
        <f t="shared" si="19"/>
        <v>2109.5</v>
      </c>
      <c r="AQ18" s="34">
        <v>2228.4299999999998</v>
      </c>
      <c r="AR18" s="18"/>
      <c r="AS18" s="43">
        <f t="shared" si="20"/>
        <v>2228.4299999999998</v>
      </c>
      <c r="AT18" s="35">
        <v>2226.11</v>
      </c>
      <c r="AU18" s="18"/>
      <c r="AV18" s="44">
        <f t="shared" si="21"/>
        <v>2226.11</v>
      </c>
      <c r="AW18" s="36">
        <v>2138.0700000000002</v>
      </c>
      <c r="AX18" s="30"/>
      <c r="AY18" s="256">
        <f t="shared" si="22"/>
        <v>2138.0700000000002</v>
      </c>
      <c r="AZ18" s="37">
        <v>2184.6799999999998</v>
      </c>
      <c r="BA18" s="30"/>
      <c r="BB18" s="257">
        <f t="shared" si="23"/>
        <v>2184.6799999999998</v>
      </c>
      <c r="BC18" s="258">
        <f t="shared" si="24"/>
        <v>2184680</v>
      </c>
      <c r="BD18" s="18"/>
      <c r="BE18" s="18"/>
      <c r="BF18" s="37">
        <f t="shared" si="26"/>
        <v>2184680</v>
      </c>
      <c r="BG18" s="30"/>
      <c r="BH18" s="30"/>
      <c r="BI18" s="26">
        <f t="shared" si="28"/>
        <v>2184680</v>
      </c>
      <c r="BJ18" s="37">
        <v>2219860</v>
      </c>
      <c r="BK18" s="18"/>
      <c r="BL18" s="22">
        <v>2302.6999999999998</v>
      </c>
      <c r="BM18" s="18"/>
      <c r="BN18" s="259">
        <f t="shared" si="31"/>
        <v>2302.6999999999998</v>
      </c>
      <c r="BO18" s="226">
        <f t="shared" si="32"/>
        <v>2219860</v>
      </c>
      <c r="BP18" s="156"/>
      <c r="BQ18" s="18"/>
      <c r="BR18" s="226">
        <f t="shared" si="34"/>
        <v>0</v>
      </c>
      <c r="BS18" s="30">
        <f t="shared" si="6"/>
        <v>2219860</v>
      </c>
      <c r="BT18" s="18"/>
      <c r="BU18" s="18"/>
      <c r="BV18" s="18"/>
      <c r="BW18" s="18"/>
      <c r="BX18" s="18"/>
      <c r="BY18" s="26"/>
      <c r="BZ18" s="226"/>
      <c r="CA18" s="30">
        <f t="shared" si="36"/>
        <v>2219860</v>
      </c>
      <c r="CB18" s="18"/>
      <c r="CC18" s="18"/>
      <c r="CD18" s="18"/>
      <c r="CE18" s="18"/>
      <c r="CF18" s="226">
        <f t="shared" si="38"/>
        <v>0</v>
      </c>
      <c r="CG18" s="30">
        <f t="shared" si="39"/>
        <v>2219860</v>
      </c>
      <c r="CH18" s="18"/>
      <c r="CI18" s="18"/>
      <c r="CJ18" s="18"/>
      <c r="CK18" s="18"/>
      <c r="CL18" s="18"/>
      <c r="CM18" s="18"/>
      <c r="CN18" s="18"/>
      <c r="CO18" s="18"/>
      <c r="CP18" s="18"/>
      <c r="CQ18" s="169"/>
      <c r="CR18" s="226">
        <f t="shared" si="41"/>
        <v>0</v>
      </c>
      <c r="CS18" s="30">
        <f t="shared" si="42"/>
        <v>2219860</v>
      </c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226">
        <f t="shared" si="43"/>
        <v>0</v>
      </c>
      <c r="DF18" s="226">
        <f t="shared" si="44"/>
        <v>2219860</v>
      </c>
      <c r="DG18" s="367">
        <f t="shared" si="45"/>
        <v>0</v>
      </c>
    </row>
    <row r="19" spans="1:111" ht="1.5" hidden="1" customHeight="1" x14ac:dyDescent="0.25">
      <c r="A19" s="73"/>
      <c r="B19" s="59"/>
      <c r="C19" s="8">
        <v>19</v>
      </c>
      <c r="D19" s="12">
        <v>845</v>
      </c>
      <c r="E19" s="16">
        <v>26</v>
      </c>
      <c r="F19" s="10">
        <v>26</v>
      </c>
      <c r="G19" s="8">
        <v>26</v>
      </c>
      <c r="H19" s="18"/>
      <c r="I19" s="18"/>
      <c r="J19" s="19"/>
      <c r="K19" s="20"/>
      <c r="L19" s="18"/>
      <c r="M19" s="18"/>
      <c r="N19" s="19">
        <f t="shared" si="84"/>
        <v>0</v>
      </c>
      <c r="O19" s="20">
        <f t="shared" si="84"/>
        <v>0</v>
      </c>
      <c r="P19" s="18"/>
      <c r="Q19" s="21"/>
      <c r="R19" s="19">
        <f t="shared" si="11"/>
        <v>0</v>
      </c>
      <c r="S19" s="21"/>
      <c r="T19" s="22">
        <f t="shared" si="12"/>
        <v>0</v>
      </c>
      <c r="U19" s="23"/>
      <c r="V19" s="24"/>
      <c r="W19" s="18"/>
      <c r="X19" s="25">
        <f t="shared" si="13"/>
        <v>0</v>
      </c>
      <c r="Y19" s="18"/>
      <c r="Z19" s="26"/>
      <c r="AA19" s="18"/>
      <c r="AB19" s="27">
        <f t="shared" si="14"/>
        <v>0</v>
      </c>
      <c r="AC19" s="28"/>
      <c r="AD19" s="18"/>
      <c r="AE19" s="29">
        <f t="shared" si="15"/>
        <v>0</v>
      </c>
      <c r="AF19" s="30"/>
      <c r="AG19" s="31"/>
      <c r="AH19" s="18"/>
      <c r="AI19" s="41">
        <f t="shared" si="16"/>
        <v>0</v>
      </c>
      <c r="AJ19" s="30">
        <f t="shared" ref="AJ19:AJ32" si="85">AF19+AH19</f>
        <v>0</v>
      </c>
      <c r="AK19" s="32"/>
      <c r="AL19" s="18"/>
      <c r="AM19" s="7">
        <f t="shared" si="17"/>
        <v>0</v>
      </c>
      <c r="AN19" s="33"/>
      <c r="AO19" s="18"/>
      <c r="AP19" s="42">
        <f t="shared" si="19"/>
        <v>0</v>
      </c>
      <c r="AQ19" s="34"/>
      <c r="AR19" s="18"/>
      <c r="AS19" s="43">
        <f t="shared" si="20"/>
        <v>0</v>
      </c>
      <c r="AT19" s="35"/>
      <c r="AU19" s="18"/>
      <c r="AV19" s="44">
        <f t="shared" si="21"/>
        <v>0</v>
      </c>
      <c r="AW19" s="36"/>
      <c r="AX19" s="30"/>
      <c r="AY19" s="256">
        <f t="shared" si="22"/>
        <v>0</v>
      </c>
      <c r="AZ19" s="37"/>
      <c r="BA19" s="30"/>
      <c r="BB19" s="257">
        <f t="shared" si="23"/>
        <v>0</v>
      </c>
      <c r="BC19" s="258">
        <f t="shared" si="24"/>
        <v>0</v>
      </c>
      <c r="BD19" s="18"/>
      <c r="BE19" s="18"/>
      <c r="BF19" s="37">
        <f t="shared" si="26"/>
        <v>0</v>
      </c>
      <c r="BG19" s="30"/>
      <c r="BH19" s="30"/>
      <c r="BI19" s="26">
        <f t="shared" si="28"/>
        <v>0</v>
      </c>
      <c r="BJ19" s="37"/>
      <c r="BK19" s="18"/>
      <c r="BL19" s="22"/>
      <c r="BM19" s="18"/>
      <c r="BN19" s="259">
        <f t="shared" si="31"/>
        <v>0</v>
      </c>
      <c r="BO19" s="226">
        <f t="shared" si="32"/>
        <v>0</v>
      </c>
      <c r="BP19" s="156"/>
      <c r="BQ19" s="18"/>
      <c r="BR19" s="226">
        <f t="shared" si="34"/>
        <v>0</v>
      </c>
      <c r="BS19" s="30">
        <f t="shared" si="6"/>
        <v>0</v>
      </c>
      <c r="BT19" s="18"/>
      <c r="BU19" s="18"/>
      <c r="BV19" s="18"/>
      <c r="BW19" s="18"/>
      <c r="BX19" s="18"/>
      <c r="BY19" s="26"/>
      <c r="BZ19" s="226"/>
      <c r="CA19" s="30">
        <f t="shared" si="36"/>
        <v>0</v>
      </c>
      <c r="CB19" s="18"/>
      <c r="CC19" s="18"/>
      <c r="CD19" s="18"/>
      <c r="CE19" s="18"/>
      <c r="CF19" s="226">
        <f t="shared" si="38"/>
        <v>0</v>
      </c>
      <c r="CG19" s="30">
        <f t="shared" si="39"/>
        <v>0</v>
      </c>
      <c r="CH19" s="18"/>
      <c r="CI19" s="18"/>
      <c r="CJ19" s="18"/>
      <c r="CK19" s="18"/>
      <c r="CL19" s="18"/>
      <c r="CM19" s="18"/>
      <c r="CN19" s="18"/>
      <c r="CO19" s="18"/>
      <c r="CP19" s="18"/>
      <c r="CQ19" s="169"/>
      <c r="CR19" s="226">
        <f t="shared" si="41"/>
        <v>0</v>
      </c>
      <c r="CS19" s="30">
        <f t="shared" si="42"/>
        <v>0</v>
      </c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226">
        <f t="shared" si="43"/>
        <v>0</v>
      </c>
      <c r="DF19" s="226">
        <f t="shared" si="44"/>
        <v>0</v>
      </c>
      <c r="DG19" s="367">
        <f t="shared" si="45"/>
        <v>0</v>
      </c>
    </row>
    <row r="20" spans="1:111" s="83" customFormat="1" x14ac:dyDescent="0.25">
      <c r="A20" s="58" t="s">
        <v>42</v>
      </c>
      <c r="B20" s="143" t="s">
        <v>43</v>
      </c>
      <c r="C20" s="8">
        <f t="shared" ref="C20:Q20" si="86">C21+C27+C30</f>
        <v>9074</v>
      </c>
      <c r="D20" s="15">
        <f t="shared" si="86"/>
        <v>11280</v>
      </c>
      <c r="E20" s="16">
        <f t="shared" si="86"/>
        <v>8946</v>
      </c>
      <c r="F20" s="10">
        <f t="shared" si="86"/>
        <v>9475</v>
      </c>
      <c r="G20" s="8">
        <f t="shared" si="86"/>
        <v>9481</v>
      </c>
      <c r="H20" s="45">
        <f t="shared" si="86"/>
        <v>9574.65</v>
      </c>
      <c r="I20" s="45">
        <f t="shared" si="86"/>
        <v>10557.29</v>
      </c>
      <c r="J20" s="46">
        <f t="shared" si="86"/>
        <v>9574.65</v>
      </c>
      <c r="K20" s="47">
        <f t="shared" si="86"/>
        <v>10557.29</v>
      </c>
      <c r="L20" s="45">
        <f t="shared" si="86"/>
        <v>0</v>
      </c>
      <c r="M20" s="45">
        <f t="shared" si="86"/>
        <v>0</v>
      </c>
      <c r="N20" s="46">
        <f t="shared" si="86"/>
        <v>9574.65</v>
      </c>
      <c r="O20" s="47">
        <f t="shared" si="86"/>
        <v>10557.29</v>
      </c>
      <c r="P20" s="45">
        <f t="shared" si="86"/>
        <v>0</v>
      </c>
      <c r="Q20" s="48">
        <f t="shared" si="86"/>
        <v>0</v>
      </c>
      <c r="R20" s="46">
        <f t="shared" si="11"/>
        <v>9574.65</v>
      </c>
      <c r="S20" s="48">
        <f>S21+S27+S30</f>
        <v>0</v>
      </c>
      <c r="T20" s="56">
        <f t="shared" si="12"/>
        <v>9574.65</v>
      </c>
      <c r="U20" s="49">
        <f>U21+U27+U30</f>
        <v>8527</v>
      </c>
      <c r="V20" s="50">
        <f>V21+V27+V30</f>
        <v>0</v>
      </c>
      <c r="W20" s="45">
        <f>W21+W27+W30</f>
        <v>0</v>
      </c>
      <c r="X20" s="25">
        <f t="shared" si="13"/>
        <v>8527</v>
      </c>
      <c r="Y20" s="45">
        <f>Y21+Y27+Y30</f>
        <v>0</v>
      </c>
      <c r="Z20" s="51">
        <f>Z21+Z27+Z30</f>
        <v>8683.7000000000007</v>
      </c>
      <c r="AA20" s="45">
        <f>AA21+AA27+AA30</f>
        <v>0</v>
      </c>
      <c r="AB20" s="166">
        <f t="shared" si="14"/>
        <v>8683.7000000000007</v>
      </c>
      <c r="AC20" s="28">
        <f>AC21+AC27+AC30</f>
        <v>6542.3</v>
      </c>
      <c r="AD20" s="45">
        <f>AD21+AD27+AD30</f>
        <v>0</v>
      </c>
      <c r="AE20" s="29">
        <f>AE27+AE30+AE33</f>
        <v>6542.3</v>
      </c>
      <c r="AF20" s="52">
        <f>AF27+AF30+AF33</f>
        <v>7862.37</v>
      </c>
      <c r="AG20" s="31">
        <f t="shared" ref="AG20:AH20" si="87">AG27+AG30+AG33</f>
        <v>9273.26</v>
      </c>
      <c r="AH20" s="45">
        <f t="shared" si="87"/>
        <v>0</v>
      </c>
      <c r="AI20" s="41">
        <f t="shared" si="16"/>
        <v>9273.26</v>
      </c>
      <c r="AJ20" s="52">
        <f t="shared" ref="AJ20:AL20" si="88">AJ27+AJ30+AJ33</f>
        <v>472.68</v>
      </c>
      <c r="AK20" s="32">
        <f t="shared" si="88"/>
        <v>4563.97</v>
      </c>
      <c r="AL20" s="45">
        <f t="shared" si="88"/>
        <v>0</v>
      </c>
      <c r="AM20" s="7">
        <f>AM22+AM27+AM30+AM33</f>
        <v>4563.97</v>
      </c>
      <c r="AN20" s="42">
        <f t="shared" ref="AN20:BM20" si="89">AN22+AN27+AN30+AN33</f>
        <v>22812.21</v>
      </c>
      <c r="AO20" s="45">
        <f t="shared" si="89"/>
        <v>0</v>
      </c>
      <c r="AP20" s="42">
        <f t="shared" si="19"/>
        <v>22812.21</v>
      </c>
      <c r="AQ20" s="43">
        <f t="shared" si="89"/>
        <v>21580.85</v>
      </c>
      <c r="AR20" s="45">
        <f t="shared" si="89"/>
        <v>0</v>
      </c>
      <c r="AS20" s="43">
        <f t="shared" si="20"/>
        <v>21580.85</v>
      </c>
      <c r="AT20" s="53">
        <f t="shared" si="89"/>
        <v>22330</v>
      </c>
      <c r="AU20" s="45">
        <f t="shared" si="89"/>
        <v>0</v>
      </c>
      <c r="AV20" s="44">
        <f t="shared" si="21"/>
        <v>22330</v>
      </c>
      <c r="AW20" s="54">
        <f t="shared" si="89"/>
        <v>23256</v>
      </c>
      <c r="AX20" s="52">
        <f t="shared" si="89"/>
        <v>0</v>
      </c>
      <c r="AY20" s="256">
        <f t="shared" si="22"/>
        <v>23256</v>
      </c>
      <c r="AZ20" s="55">
        <f t="shared" si="89"/>
        <v>24836</v>
      </c>
      <c r="BA20" s="52">
        <f t="shared" si="89"/>
        <v>0</v>
      </c>
      <c r="BB20" s="257">
        <f t="shared" si="23"/>
        <v>24836</v>
      </c>
      <c r="BC20" s="258">
        <f t="shared" si="24"/>
        <v>24836000</v>
      </c>
      <c r="BD20" s="45">
        <f t="shared" ref="BD20:BE20" si="90">BD22+BD27+BD30+BD33</f>
        <v>0</v>
      </c>
      <c r="BE20" s="45">
        <f t="shared" si="90"/>
        <v>0</v>
      </c>
      <c r="BF20" s="37">
        <f t="shared" si="26"/>
        <v>24836000</v>
      </c>
      <c r="BG20" s="30">
        <f t="shared" ref="BG20:BH20" si="91">BG22+BG27+BG30+BG33</f>
        <v>0</v>
      </c>
      <c r="BH20" s="30">
        <f t="shared" si="91"/>
        <v>0</v>
      </c>
      <c r="BI20" s="26">
        <f t="shared" si="28"/>
        <v>24836000</v>
      </c>
      <c r="BJ20" s="37">
        <f t="shared" ref="BJ20" si="92">BJ22+BJ27+BJ30+BJ33</f>
        <v>26390000</v>
      </c>
      <c r="BK20" s="45">
        <f t="shared" ref="BK20" si="93">BK22+BK27+BK30+BK33</f>
        <v>0</v>
      </c>
      <c r="BL20" s="56">
        <f t="shared" si="89"/>
        <v>26435</v>
      </c>
      <c r="BM20" s="45">
        <f t="shared" si="89"/>
        <v>0</v>
      </c>
      <c r="BN20" s="259">
        <f t="shared" si="31"/>
        <v>26435</v>
      </c>
      <c r="BO20" s="226">
        <f t="shared" si="32"/>
        <v>26390000</v>
      </c>
      <c r="BP20" s="157">
        <f t="shared" ref="BP20:BT20" si="94">BP22+BP27+BP30+BP33</f>
        <v>0</v>
      </c>
      <c r="BQ20" s="45">
        <f t="shared" si="94"/>
        <v>0</v>
      </c>
      <c r="BR20" s="226">
        <f t="shared" si="34"/>
        <v>0</v>
      </c>
      <c r="BS20" s="30">
        <f t="shared" si="6"/>
        <v>26390000</v>
      </c>
      <c r="BT20" s="45">
        <f t="shared" si="94"/>
        <v>0</v>
      </c>
      <c r="BU20" s="45">
        <f t="shared" ref="BU20:CD20" si="95">BU22+BU27+BU30+BU33</f>
        <v>0</v>
      </c>
      <c r="BV20" s="45">
        <f t="shared" si="95"/>
        <v>0</v>
      </c>
      <c r="BW20" s="45">
        <f t="shared" si="95"/>
        <v>0</v>
      </c>
      <c r="BX20" s="45">
        <f t="shared" si="95"/>
        <v>0</v>
      </c>
      <c r="BY20" s="51">
        <f t="shared" si="95"/>
        <v>0</v>
      </c>
      <c r="BZ20" s="188"/>
      <c r="CA20" s="30">
        <f t="shared" si="36"/>
        <v>26390000</v>
      </c>
      <c r="CB20" s="45">
        <f t="shared" si="95"/>
        <v>0</v>
      </c>
      <c r="CC20" s="45">
        <f t="shared" si="95"/>
        <v>0</v>
      </c>
      <c r="CD20" s="45">
        <f t="shared" si="95"/>
        <v>0</v>
      </c>
      <c r="CE20" s="45">
        <f t="shared" ref="CE20" si="96">CE22+CE27+CE30+CE33</f>
        <v>0</v>
      </c>
      <c r="CF20" s="226">
        <f t="shared" si="38"/>
        <v>0</v>
      </c>
      <c r="CG20" s="30">
        <f t="shared" si="39"/>
        <v>26390000</v>
      </c>
      <c r="CH20" s="45">
        <f t="shared" ref="CH20:DD20" si="97">CH22+CH27+CH30+CH33</f>
        <v>0</v>
      </c>
      <c r="CI20" s="45">
        <f t="shared" si="97"/>
        <v>0</v>
      </c>
      <c r="CJ20" s="45">
        <f t="shared" si="97"/>
        <v>0</v>
      </c>
      <c r="CK20" s="45">
        <f t="shared" si="97"/>
        <v>0</v>
      </c>
      <c r="CL20" s="45">
        <f t="shared" si="97"/>
        <v>0</v>
      </c>
      <c r="CM20" s="45">
        <f t="shared" si="97"/>
        <v>0</v>
      </c>
      <c r="CN20" s="45">
        <f t="shared" si="97"/>
        <v>0</v>
      </c>
      <c r="CO20" s="45">
        <f t="shared" si="97"/>
        <v>0</v>
      </c>
      <c r="CP20" s="45">
        <f t="shared" si="97"/>
        <v>0</v>
      </c>
      <c r="CQ20" s="170">
        <f t="shared" si="97"/>
        <v>0</v>
      </c>
      <c r="CR20" s="226">
        <f t="shared" si="41"/>
        <v>0</v>
      </c>
      <c r="CS20" s="30">
        <f t="shared" si="42"/>
        <v>26390000</v>
      </c>
      <c r="CT20" s="45">
        <f t="shared" si="97"/>
        <v>0</v>
      </c>
      <c r="CU20" s="45">
        <f t="shared" si="97"/>
        <v>0</v>
      </c>
      <c r="CV20" s="45">
        <f t="shared" si="97"/>
        <v>0</v>
      </c>
      <c r="CW20" s="45">
        <f t="shared" si="97"/>
        <v>0</v>
      </c>
      <c r="CX20" s="45">
        <f t="shared" si="97"/>
        <v>0</v>
      </c>
      <c r="CY20" s="45">
        <f t="shared" si="97"/>
        <v>0</v>
      </c>
      <c r="CZ20" s="45">
        <f t="shared" si="97"/>
        <v>0</v>
      </c>
      <c r="DA20" s="45">
        <f t="shared" si="97"/>
        <v>0</v>
      </c>
      <c r="DB20" s="45">
        <f t="shared" si="97"/>
        <v>0</v>
      </c>
      <c r="DC20" s="45">
        <f t="shared" si="97"/>
        <v>0</v>
      </c>
      <c r="DD20" s="45">
        <f t="shared" si="97"/>
        <v>0</v>
      </c>
      <c r="DE20" s="226">
        <f t="shared" si="43"/>
        <v>0</v>
      </c>
      <c r="DF20" s="226">
        <f t="shared" si="44"/>
        <v>26390000</v>
      </c>
      <c r="DG20" s="367">
        <f t="shared" si="45"/>
        <v>0</v>
      </c>
    </row>
    <row r="21" spans="1:111" ht="21.75" hidden="1" customHeight="1" x14ac:dyDescent="0.25">
      <c r="C21" s="11">
        <v>85</v>
      </c>
      <c r="D21" s="12">
        <v>70</v>
      </c>
      <c r="E21" s="13"/>
      <c r="F21" s="14">
        <v>21</v>
      </c>
      <c r="G21" s="11">
        <v>85</v>
      </c>
      <c r="H21" s="18">
        <v>75</v>
      </c>
      <c r="I21" s="18">
        <v>78</v>
      </c>
      <c r="J21" s="19">
        <v>75</v>
      </c>
      <c r="K21" s="20">
        <v>78</v>
      </c>
      <c r="L21" s="18"/>
      <c r="M21" s="18"/>
      <c r="N21" s="19">
        <f>J21+L21</f>
        <v>75</v>
      </c>
      <c r="O21" s="20">
        <f>K21+M21</f>
        <v>78</v>
      </c>
      <c r="P21" s="18"/>
      <c r="Q21" s="21"/>
      <c r="R21" s="19">
        <f t="shared" si="11"/>
        <v>75</v>
      </c>
      <c r="S21" s="21"/>
      <c r="T21" s="22">
        <f t="shared" si="12"/>
        <v>75</v>
      </c>
      <c r="U21" s="23">
        <v>270</v>
      </c>
      <c r="V21" s="24"/>
      <c r="W21" s="18"/>
      <c r="X21" s="25">
        <f t="shared" si="13"/>
        <v>270</v>
      </c>
      <c r="Y21" s="18"/>
      <c r="Z21" s="26">
        <v>332</v>
      </c>
      <c r="AA21" s="18"/>
      <c r="AB21" s="27">
        <f t="shared" si="14"/>
        <v>332</v>
      </c>
      <c r="AC21" s="28">
        <v>134</v>
      </c>
      <c r="AD21" s="18"/>
      <c r="AE21" s="29">
        <v>0</v>
      </c>
      <c r="AF21" s="30"/>
      <c r="AG21" s="31"/>
      <c r="AH21" s="18"/>
      <c r="AI21" s="41">
        <f t="shared" si="16"/>
        <v>0</v>
      </c>
      <c r="AJ21" s="30">
        <f t="shared" si="85"/>
        <v>0</v>
      </c>
      <c r="AK21" s="32"/>
      <c r="AL21" s="18"/>
      <c r="AM21" s="7">
        <f t="shared" si="17"/>
        <v>0</v>
      </c>
      <c r="AN21" s="33"/>
      <c r="AO21" s="18"/>
      <c r="AP21" s="42">
        <f t="shared" si="19"/>
        <v>0</v>
      </c>
      <c r="AQ21" s="34"/>
      <c r="AR21" s="18"/>
      <c r="AS21" s="43">
        <f t="shared" si="20"/>
        <v>0</v>
      </c>
      <c r="AT21" s="35"/>
      <c r="AU21" s="18"/>
      <c r="AV21" s="44">
        <f t="shared" si="21"/>
        <v>0</v>
      </c>
      <c r="AW21" s="36"/>
      <c r="AX21" s="30"/>
      <c r="AY21" s="256">
        <f t="shared" si="22"/>
        <v>0</v>
      </c>
      <c r="AZ21" s="37"/>
      <c r="BA21" s="30"/>
      <c r="BB21" s="257">
        <f t="shared" si="23"/>
        <v>0</v>
      </c>
      <c r="BC21" s="258">
        <f t="shared" si="24"/>
        <v>0</v>
      </c>
      <c r="BD21" s="18"/>
      <c r="BE21" s="18"/>
      <c r="BF21" s="37">
        <f t="shared" si="26"/>
        <v>0</v>
      </c>
      <c r="BG21" s="30"/>
      <c r="BH21" s="30"/>
      <c r="BI21" s="26">
        <f t="shared" si="28"/>
        <v>0</v>
      </c>
      <c r="BJ21" s="37"/>
      <c r="BK21" s="18"/>
      <c r="BL21" s="22"/>
      <c r="BM21" s="18"/>
      <c r="BN21" s="259">
        <f t="shared" si="31"/>
        <v>0</v>
      </c>
      <c r="BO21" s="226">
        <f t="shared" si="32"/>
        <v>0</v>
      </c>
      <c r="BP21" s="156"/>
      <c r="BQ21" s="18"/>
      <c r="BR21" s="226">
        <f t="shared" si="34"/>
        <v>0</v>
      </c>
      <c r="BS21" s="30">
        <f t="shared" si="6"/>
        <v>0</v>
      </c>
      <c r="BT21" s="18"/>
      <c r="BU21" s="18"/>
      <c r="BV21" s="18"/>
      <c r="BW21" s="18"/>
      <c r="BX21" s="18"/>
      <c r="BY21" s="26"/>
      <c r="BZ21" s="226"/>
      <c r="CA21" s="30">
        <f t="shared" si="36"/>
        <v>0</v>
      </c>
      <c r="CB21" s="18"/>
      <c r="CC21" s="18"/>
      <c r="CD21" s="18"/>
      <c r="CE21" s="18"/>
      <c r="CF21" s="226">
        <f t="shared" si="38"/>
        <v>0</v>
      </c>
      <c r="CG21" s="30">
        <f t="shared" si="39"/>
        <v>0</v>
      </c>
      <c r="CH21" s="18"/>
      <c r="CI21" s="18"/>
      <c r="CJ21" s="18"/>
      <c r="CK21" s="18"/>
      <c r="CL21" s="18"/>
      <c r="CM21" s="18"/>
      <c r="CN21" s="18"/>
      <c r="CO21" s="18"/>
      <c r="CP21" s="18"/>
      <c r="CQ21" s="169"/>
      <c r="CR21" s="226">
        <f t="shared" si="41"/>
        <v>0</v>
      </c>
      <c r="CS21" s="30">
        <f t="shared" si="42"/>
        <v>0</v>
      </c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226">
        <f t="shared" si="43"/>
        <v>0</v>
      </c>
      <c r="DF21" s="226">
        <f t="shared" si="44"/>
        <v>0</v>
      </c>
      <c r="DG21" s="367">
        <f t="shared" si="45"/>
        <v>0</v>
      </c>
    </row>
    <row r="22" spans="1:111" ht="33" customHeight="1" x14ac:dyDescent="0.25">
      <c r="A22" s="237" t="s">
        <v>44</v>
      </c>
      <c r="B22" s="238" t="s">
        <v>45</v>
      </c>
      <c r="C22" s="11"/>
      <c r="D22" s="12"/>
      <c r="E22" s="13"/>
      <c r="F22" s="14"/>
      <c r="G22" s="11"/>
      <c r="H22" s="18"/>
      <c r="I22" s="18"/>
      <c r="J22" s="19"/>
      <c r="K22" s="20"/>
      <c r="L22" s="18"/>
      <c r="M22" s="18"/>
      <c r="N22" s="19"/>
      <c r="O22" s="20"/>
      <c r="P22" s="18"/>
      <c r="Q22" s="21"/>
      <c r="R22" s="19"/>
      <c r="S22" s="21"/>
      <c r="T22" s="22"/>
      <c r="U22" s="23"/>
      <c r="V22" s="24"/>
      <c r="W22" s="18"/>
      <c r="X22" s="25"/>
      <c r="Y22" s="18"/>
      <c r="Z22" s="26"/>
      <c r="AA22" s="18"/>
      <c r="AB22" s="27"/>
      <c r="AC22" s="28"/>
      <c r="AD22" s="18"/>
      <c r="AE22" s="29"/>
      <c r="AF22" s="30"/>
      <c r="AG22" s="31"/>
      <c r="AH22" s="18"/>
      <c r="AI22" s="41"/>
      <c r="AJ22" s="30"/>
      <c r="AK22" s="32"/>
      <c r="AL22" s="18"/>
      <c r="AM22" s="7">
        <f>AM23+AM25</f>
        <v>0</v>
      </c>
      <c r="AN22" s="33">
        <f t="shared" ref="AN22:BM22" si="98">AN23+AN25</f>
        <v>18116</v>
      </c>
      <c r="AO22" s="18">
        <f t="shared" si="98"/>
        <v>0</v>
      </c>
      <c r="AP22" s="42">
        <f t="shared" si="19"/>
        <v>18116</v>
      </c>
      <c r="AQ22" s="34">
        <f t="shared" si="98"/>
        <v>18653</v>
      </c>
      <c r="AR22" s="18">
        <f t="shared" si="98"/>
        <v>0</v>
      </c>
      <c r="AS22" s="43">
        <f t="shared" si="20"/>
        <v>18653</v>
      </c>
      <c r="AT22" s="35">
        <f t="shared" si="98"/>
        <v>19373</v>
      </c>
      <c r="AU22" s="18">
        <f t="shared" si="98"/>
        <v>0</v>
      </c>
      <c r="AV22" s="44">
        <f t="shared" si="21"/>
        <v>19373</v>
      </c>
      <c r="AW22" s="36">
        <f t="shared" si="98"/>
        <v>19172</v>
      </c>
      <c r="AX22" s="30">
        <f t="shared" si="98"/>
        <v>0</v>
      </c>
      <c r="AY22" s="256">
        <f t="shared" si="22"/>
        <v>19172</v>
      </c>
      <c r="AZ22" s="37">
        <f t="shared" si="98"/>
        <v>20463</v>
      </c>
      <c r="BA22" s="30">
        <f t="shared" si="98"/>
        <v>0</v>
      </c>
      <c r="BB22" s="257">
        <f t="shared" si="23"/>
        <v>20463</v>
      </c>
      <c r="BC22" s="258">
        <f t="shared" si="24"/>
        <v>20463000</v>
      </c>
      <c r="BD22" s="18">
        <f t="shared" ref="BD22:BE22" si="99">BD23+BD25</f>
        <v>0</v>
      </c>
      <c r="BE22" s="18">
        <f t="shared" si="99"/>
        <v>0</v>
      </c>
      <c r="BF22" s="37">
        <f t="shared" si="26"/>
        <v>20463000</v>
      </c>
      <c r="BG22" s="30">
        <f t="shared" ref="BG22:BH22" si="100">BG23+BG25</f>
        <v>0</v>
      </c>
      <c r="BH22" s="30">
        <f t="shared" si="100"/>
        <v>0</v>
      </c>
      <c r="BI22" s="26">
        <f t="shared" si="28"/>
        <v>20463000</v>
      </c>
      <c r="BJ22" s="37">
        <f t="shared" ref="BJ22" si="101">BJ23+BJ25</f>
        <v>22320000</v>
      </c>
      <c r="BK22" s="18">
        <f t="shared" ref="BK22" si="102">BK23+BK25</f>
        <v>0</v>
      </c>
      <c r="BL22" s="22">
        <f t="shared" si="98"/>
        <v>21770</v>
      </c>
      <c r="BM22" s="18">
        <f t="shared" si="98"/>
        <v>0</v>
      </c>
      <c r="BN22" s="259">
        <f t="shared" si="31"/>
        <v>21770</v>
      </c>
      <c r="BO22" s="226">
        <f t="shared" si="32"/>
        <v>22320000</v>
      </c>
      <c r="BP22" s="156">
        <f t="shared" ref="BP22:BT22" si="103">BP23+BP25</f>
        <v>0</v>
      </c>
      <c r="BQ22" s="18">
        <f t="shared" si="103"/>
        <v>0</v>
      </c>
      <c r="BR22" s="226">
        <f t="shared" si="34"/>
        <v>0</v>
      </c>
      <c r="BS22" s="30">
        <f t="shared" si="6"/>
        <v>22320000</v>
      </c>
      <c r="BT22" s="18">
        <f t="shared" si="103"/>
        <v>0</v>
      </c>
      <c r="BU22" s="18">
        <f t="shared" ref="BU22:CD22" si="104">BU23+BU25</f>
        <v>0</v>
      </c>
      <c r="BV22" s="18">
        <f t="shared" si="104"/>
        <v>0</v>
      </c>
      <c r="BW22" s="18">
        <f t="shared" si="104"/>
        <v>0</v>
      </c>
      <c r="BX22" s="18">
        <f t="shared" si="104"/>
        <v>0</v>
      </c>
      <c r="BY22" s="26">
        <f t="shared" si="104"/>
        <v>0</v>
      </c>
      <c r="BZ22" s="226"/>
      <c r="CA22" s="30">
        <f t="shared" si="36"/>
        <v>22320000</v>
      </c>
      <c r="CB22" s="18">
        <f t="shared" si="104"/>
        <v>0</v>
      </c>
      <c r="CC22" s="18">
        <f t="shared" si="104"/>
        <v>0</v>
      </c>
      <c r="CD22" s="18">
        <f t="shared" si="104"/>
        <v>0</v>
      </c>
      <c r="CE22" s="18">
        <f t="shared" ref="CE22" si="105">CE23+CE25</f>
        <v>0</v>
      </c>
      <c r="CF22" s="226">
        <f t="shared" si="38"/>
        <v>0</v>
      </c>
      <c r="CG22" s="30">
        <f t="shared" si="39"/>
        <v>22320000</v>
      </c>
      <c r="CH22" s="18">
        <f t="shared" ref="CH22:DD22" si="106">CH23+CH25</f>
        <v>0</v>
      </c>
      <c r="CI22" s="18">
        <f t="shared" si="106"/>
        <v>0</v>
      </c>
      <c r="CJ22" s="18">
        <f t="shared" si="106"/>
        <v>0</v>
      </c>
      <c r="CK22" s="18">
        <f t="shared" si="106"/>
        <v>0</v>
      </c>
      <c r="CL22" s="18">
        <f t="shared" si="106"/>
        <v>0</v>
      </c>
      <c r="CM22" s="18">
        <f t="shared" si="106"/>
        <v>0</v>
      </c>
      <c r="CN22" s="18">
        <f t="shared" si="106"/>
        <v>0</v>
      </c>
      <c r="CO22" s="18">
        <f t="shared" si="106"/>
        <v>0</v>
      </c>
      <c r="CP22" s="18">
        <f t="shared" si="106"/>
        <v>0</v>
      </c>
      <c r="CQ22" s="169">
        <f t="shared" si="106"/>
        <v>0</v>
      </c>
      <c r="CR22" s="226">
        <f t="shared" si="41"/>
        <v>0</v>
      </c>
      <c r="CS22" s="30">
        <f t="shared" si="42"/>
        <v>22320000</v>
      </c>
      <c r="CT22" s="18">
        <f t="shared" si="106"/>
        <v>0</v>
      </c>
      <c r="CU22" s="18">
        <f t="shared" si="106"/>
        <v>0</v>
      </c>
      <c r="CV22" s="18">
        <f t="shared" si="106"/>
        <v>0</v>
      </c>
      <c r="CW22" s="18">
        <f t="shared" si="106"/>
        <v>0</v>
      </c>
      <c r="CX22" s="18">
        <f t="shared" si="106"/>
        <v>0</v>
      </c>
      <c r="CY22" s="18">
        <f t="shared" si="106"/>
        <v>0</v>
      </c>
      <c r="CZ22" s="18">
        <f t="shared" si="106"/>
        <v>0</v>
      </c>
      <c r="DA22" s="18">
        <f t="shared" si="106"/>
        <v>0</v>
      </c>
      <c r="DB22" s="18">
        <f t="shared" si="106"/>
        <v>0</v>
      </c>
      <c r="DC22" s="18">
        <f t="shared" si="106"/>
        <v>0</v>
      </c>
      <c r="DD22" s="18">
        <f t="shared" si="106"/>
        <v>0</v>
      </c>
      <c r="DE22" s="226">
        <f t="shared" si="43"/>
        <v>0</v>
      </c>
      <c r="DF22" s="226">
        <f t="shared" si="44"/>
        <v>22320000</v>
      </c>
      <c r="DG22" s="367">
        <f t="shared" si="45"/>
        <v>0</v>
      </c>
    </row>
    <row r="23" spans="1:111" ht="33" customHeight="1" x14ac:dyDescent="0.25">
      <c r="A23" s="237" t="s">
        <v>46</v>
      </c>
      <c r="B23" s="238" t="s">
        <v>47</v>
      </c>
      <c r="C23" s="11"/>
      <c r="D23" s="12"/>
      <c r="E23" s="13"/>
      <c r="F23" s="14"/>
      <c r="G23" s="11"/>
      <c r="H23" s="18"/>
      <c r="I23" s="18"/>
      <c r="J23" s="19"/>
      <c r="K23" s="20"/>
      <c r="L23" s="18"/>
      <c r="M23" s="18"/>
      <c r="N23" s="19"/>
      <c r="O23" s="20"/>
      <c r="P23" s="18"/>
      <c r="Q23" s="21"/>
      <c r="R23" s="19"/>
      <c r="S23" s="21"/>
      <c r="T23" s="22"/>
      <c r="U23" s="23"/>
      <c r="V23" s="24"/>
      <c r="W23" s="18"/>
      <c r="X23" s="25"/>
      <c r="Y23" s="18"/>
      <c r="Z23" s="26"/>
      <c r="AA23" s="18"/>
      <c r="AB23" s="27"/>
      <c r="AC23" s="28"/>
      <c r="AD23" s="18"/>
      <c r="AE23" s="29"/>
      <c r="AF23" s="30"/>
      <c r="AG23" s="31"/>
      <c r="AH23" s="18"/>
      <c r="AI23" s="41"/>
      <c r="AJ23" s="30"/>
      <c r="AK23" s="32"/>
      <c r="AL23" s="18"/>
      <c r="AM23" s="7">
        <f>AM24</f>
        <v>0</v>
      </c>
      <c r="AN23" s="33">
        <f t="shared" ref="AN23:DC23" si="107">AN24</f>
        <v>13168.52</v>
      </c>
      <c r="AO23" s="18">
        <f t="shared" si="107"/>
        <v>0</v>
      </c>
      <c r="AP23" s="42">
        <f t="shared" si="19"/>
        <v>13168.52</v>
      </c>
      <c r="AQ23" s="34">
        <f t="shared" si="107"/>
        <v>13558.87</v>
      </c>
      <c r="AR23" s="18">
        <f t="shared" si="107"/>
        <v>0</v>
      </c>
      <c r="AS23" s="43">
        <f t="shared" si="20"/>
        <v>13558.87</v>
      </c>
      <c r="AT23" s="35">
        <f t="shared" si="107"/>
        <v>14082.23</v>
      </c>
      <c r="AU23" s="18">
        <f t="shared" si="107"/>
        <v>0</v>
      </c>
      <c r="AV23" s="44">
        <f t="shared" si="21"/>
        <v>14082.23</v>
      </c>
      <c r="AW23" s="36">
        <f t="shared" si="107"/>
        <v>10353</v>
      </c>
      <c r="AX23" s="30">
        <f t="shared" si="107"/>
        <v>0</v>
      </c>
      <c r="AY23" s="256">
        <f t="shared" si="22"/>
        <v>10353</v>
      </c>
      <c r="AZ23" s="37">
        <f t="shared" si="107"/>
        <v>11050</v>
      </c>
      <c r="BA23" s="30">
        <f t="shared" si="107"/>
        <v>0</v>
      </c>
      <c r="BB23" s="257">
        <f t="shared" si="23"/>
        <v>11050</v>
      </c>
      <c r="BC23" s="258">
        <f t="shared" si="24"/>
        <v>11050000</v>
      </c>
      <c r="BD23" s="18">
        <f t="shared" si="107"/>
        <v>0</v>
      </c>
      <c r="BE23" s="18">
        <f t="shared" si="107"/>
        <v>0</v>
      </c>
      <c r="BF23" s="37">
        <f t="shared" si="26"/>
        <v>11050000</v>
      </c>
      <c r="BG23" s="30">
        <f t="shared" si="107"/>
        <v>0</v>
      </c>
      <c r="BH23" s="30">
        <f t="shared" si="107"/>
        <v>0</v>
      </c>
      <c r="BI23" s="26">
        <f t="shared" si="28"/>
        <v>11050000</v>
      </c>
      <c r="BJ23" s="37">
        <f t="shared" si="107"/>
        <v>12052800</v>
      </c>
      <c r="BK23" s="18">
        <f t="shared" si="107"/>
        <v>0</v>
      </c>
      <c r="BL23" s="22">
        <f t="shared" si="107"/>
        <v>11756</v>
      </c>
      <c r="BM23" s="18">
        <f t="shared" si="107"/>
        <v>0</v>
      </c>
      <c r="BN23" s="259">
        <f t="shared" si="31"/>
        <v>11756</v>
      </c>
      <c r="BO23" s="226">
        <f t="shared" si="32"/>
        <v>12052800</v>
      </c>
      <c r="BP23" s="156">
        <f t="shared" si="107"/>
        <v>0</v>
      </c>
      <c r="BQ23" s="18">
        <f t="shared" si="107"/>
        <v>0</v>
      </c>
      <c r="BR23" s="226">
        <f t="shared" si="34"/>
        <v>0</v>
      </c>
      <c r="BS23" s="30">
        <f t="shared" si="6"/>
        <v>12052800</v>
      </c>
      <c r="BT23" s="18">
        <f t="shared" si="107"/>
        <v>0</v>
      </c>
      <c r="BU23" s="18">
        <f t="shared" si="107"/>
        <v>0</v>
      </c>
      <c r="BV23" s="18">
        <f t="shared" si="107"/>
        <v>0</v>
      </c>
      <c r="BW23" s="18">
        <f t="shared" si="107"/>
        <v>0</v>
      </c>
      <c r="BX23" s="18">
        <f t="shared" si="107"/>
        <v>0</v>
      </c>
      <c r="BY23" s="26">
        <f t="shared" si="107"/>
        <v>0</v>
      </c>
      <c r="BZ23" s="226"/>
      <c r="CA23" s="30">
        <f t="shared" si="36"/>
        <v>12052800</v>
      </c>
      <c r="CB23" s="18">
        <f t="shared" si="107"/>
        <v>0</v>
      </c>
      <c r="CC23" s="18">
        <f t="shared" si="107"/>
        <v>0</v>
      </c>
      <c r="CD23" s="18">
        <f t="shared" si="107"/>
        <v>0</v>
      </c>
      <c r="CE23" s="18">
        <f t="shared" si="107"/>
        <v>0</v>
      </c>
      <c r="CF23" s="226">
        <f t="shared" si="38"/>
        <v>0</v>
      </c>
      <c r="CG23" s="30">
        <f t="shared" si="39"/>
        <v>12052800</v>
      </c>
      <c r="CH23" s="18">
        <f t="shared" si="107"/>
        <v>0</v>
      </c>
      <c r="CI23" s="18">
        <f t="shared" si="107"/>
        <v>0</v>
      </c>
      <c r="CJ23" s="18">
        <f t="shared" si="107"/>
        <v>0</v>
      </c>
      <c r="CK23" s="18">
        <f t="shared" si="107"/>
        <v>0</v>
      </c>
      <c r="CL23" s="18">
        <f t="shared" si="107"/>
        <v>0</v>
      </c>
      <c r="CM23" s="18">
        <f t="shared" si="107"/>
        <v>0</v>
      </c>
      <c r="CN23" s="18">
        <f t="shared" si="107"/>
        <v>0</v>
      </c>
      <c r="CO23" s="18">
        <f t="shared" si="107"/>
        <v>0</v>
      </c>
      <c r="CP23" s="18">
        <f t="shared" si="107"/>
        <v>0</v>
      </c>
      <c r="CQ23" s="169">
        <f t="shared" si="107"/>
        <v>0</v>
      </c>
      <c r="CR23" s="226">
        <f t="shared" si="41"/>
        <v>0</v>
      </c>
      <c r="CS23" s="30">
        <f t="shared" si="42"/>
        <v>12052800</v>
      </c>
      <c r="CT23" s="18">
        <f t="shared" si="107"/>
        <v>0</v>
      </c>
      <c r="CU23" s="18">
        <f t="shared" si="107"/>
        <v>0</v>
      </c>
      <c r="CV23" s="18">
        <f t="shared" si="107"/>
        <v>0</v>
      </c>
      <c r="CW23" s="18">
        <f t="shared" si="107"/>
        <v>0</v>
      </c>
      <c r="CX23" s="18">
        <f t="shared" si="107"/>
        <v>0</v>
      </c>
      <c r="CY23" s="18">
        <f t="shared" si="107"/>
        <v>0</v>
      </c>
      <c r="CZ23" s="18">
        <f t="shared" si="107"/>
        <v>0</v>
      </c>
      <c r="DA23" s="18">
        <f t="shared" si="107"/>
        <v>0</v>
      </c>
      <c r="DB23" s="18">
        <f t="shared" si="107"/>
        <v>0</v>
      </c>
      <c r="DC23" s="18">
        <f t="shared" si="107"/>
        <v>0</v>
      </c>
      <c r="DD23" s="18">
        <f t="shared" ref="DD23" si="108">DD24</f>
        <v>0</v>
      </c>
      <c r="DE23" s="226">
        <f t="shared" si="43"/>
        <v>0</v>
      </c>
      <c r="DF23" s="226">
        <f t="shared" si="44"/>
        <v>12052800</v>
      </c>
      <c r="DG23" s="367">
        <f t="shared" si="45"/>
        <v>0</v>
      </c>
    </row>
    <row r="24" spans="1:111" ht="33" customHeight="1" x14ac:dyDescent="0.25">
      <c r="A24" s="237" t="s">
        <v>48</v>
      </c>
      <c r="B24" s="238" t="s">
        <v>47</v>
      </c>
      <c r="C24" s="11"/>
      <c r="D24" s="12"/>
      <c r="E24" s="13"/>
      <c r="F24" s="14"/>
      <c r="G24" s="11"/>
      <c r="H24" s="18"/>
      <c r="I24" s="18"/>
      <c r="J24" s="19"/>
      <c r="K24" s="20"/>
      <c r="L24" s="18"/>
      <c r="M24" s="18"/>
      <c r="N24" s="19"/>
      <c r="O24" s="20"/>
      <c r="P24" s="18"/>
      <c r="Q24" s="21"/>
      <c r="R24" s="19"/>
      <c r="S24" s="21"/>
      <c r="T24" s="22"/>
      <c r="U24" s="23"/>
      <c r="V24" s="24"/>
      <c r="W24" s="18"/>
      <c r="X24" s="25"/>
      <c r="Y24" s="18"/>
      <c r="Z24" s="26"/>
      <c r="AA24" s="18"/>
      <c r="AB24" s="27"/>
      <c r="AC24" s="28"/>
      <c r="AD24" s="18"/>
      <c r="AE24" s="29"/>
      <c r="AF24" s="30"/>
      <c r="AG24" s="31"/>
      <c r="AH24" s="18"/>
      <c r="AI24" s="41"/>
      <c r="AJ24" s="30"/>
      <c r="AK24" s="32"/>
      <c r="AL24" s="18"/>
      <c r="AM24" s="7"/>
      <c r="AN24" s="33">
        <v>13168.52</v>
      </c>
      <c r="AO24" s="18"/>
      <c r="AP24" s="42">
        <f t="shared" si="19"/>
        <v>13168.52</v>
      </c>
      <c r="AQ24" s="34">
        <v>13558.87</v>
      </c>
      <c r="AR24" s="18"/>
      <c r="AS24" s="43">
        <f t="shared" si="20"/>
        <v>13558.87</v>
      </c>
      <c r="AT24" s="35">
        <v>14082.23</v>
      </c>
      <c r="AU24" s="18"/>
      <c r="AV24" s="44">
        <f t="shared" si="21"/>
        <v>14082.23</v>
      </c>
      <c r="AW24" s="36">
        <v>10353</v>
      </c>
      <c r="AX24" s="30"/>
      <c r="AY24" s="256">
        <f t="shared" si="22"/>
        <v>10353</v>
      </c>
      <c r="AZ24" s="37">
        <v>11050</v>
      </c>
      <c r="BA24" s="30"/>
      <c r="BB24" s="257">
        <f t="shared" si="23"/>
        <v>11050</v>
      </c>
      <c r="BC24" s="258">
        <f t="shared" si="24"/>
        <v>11050000</v>
      </c>
      <c r="BD24" s="18"/>
      <c r="BE24" s="18"/>
      <c r="BF24" s="37">
        <f t="shared" si="26"/>
        <v>11050000</v>
      </c>
      <c r="BG24" s="30"/>
      <c r="BH24" s="30"/>
      <c r="BI24" s="26">
        <f t="shared" si="28"/>
        <v>11050000</v>
      </c>
      <c r="BJ24" s="37">
        <v>12052800</v>
      </c>
      <c r="BK24" s="18"/>
      <c r="BL24" s="22">
        <v>11756</v>
      </c>
      <c r="BM24" s="18"/>
      <c r="BN24" s="259">
        <f t="shared" si="31"/>
        <v>11756</v>
      </c>
      <c r="BO24" s="226">
        <f t="shared" si="32"/>
        <v>12052800</v>
      </c>
      <c r="BP24" s="156"/>
      <c r="BQ24" s="18"/>
      <c r="BR24" s="226">
        <f t="shared" si="34"/>
        <v>0</v>
      </c>
      <c r="BS24" s="30">
        <f t="shared" si="6"/>
        <v>12052800</v>
      </c>
      <c r="BT24" s="18"/>
      <c r="BU24" s="18"/>
      <c r="BV24" s="18"/>
      <c r="BW24" s="18"/>
      <c r="BX24" s="18"/>
      <c r="BY24" s="26"/>
      <c r="BZ24" s="226"/>
      <c r="CA24" s="30">
        <f t="shared" si="36"/>
        <v>12052800</v>
      </c>
      <c r="CB24" s="18"/>
      <c r="CC24" s="18"/>
      <c r="CD24" s="18"/>
      <c r="CE24" s="18"/>
      <c r="CF24" s="226">
        <f t="shared" si="38"/>
        <v>0</v>
      </c>
      <c r="CG24" s="30">
        <f t="shared" si="39"/>
        <v>12052800</v>
      </c>
      <c r="CH24" s="18"/>
      <c r="CI24" s="18"/>
      <c r="CJ24" s="18"/>
      <c r="CK24" s="18"/>
      <c r="CL24" s="18"/>
      <c r="CM24" s="18"/>
      <c r="CN24" s="18"/>
      <c r="CO24" s="18"/>
      <c r="CP24" s="18"/>
      <c r="CQ24" s="169"/>
      <c r="CR24" s="226">
        <f t="shared" si="41"/>
        <v>0</v>
      </c>
      <c r="CS24" s="30">
        <f t="shared" si="42"/>
        <v>12052800</v>
      </c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226">
        <f t="shared" si="43"/>
        <v>0</v>
      </c>
      <c r="DF24" s="226">
        <f t="shared" si="44"/>
        <v>12052800</v>
      </c>
      <c r="DG24" s="367">
        <f t="shared" si="45"/>
        <v>0</v>
      </c>
    </row>
    <row r="25" spans="1:111" ht="37.5" customHeight="1" x14ac:dyDescent="0.25">
      <c r="A25" s="239" t="s">
        <v>49</v>
      </c>
      <c r="B25" s="238" t="s">
        <v>50</v>
      </c>
      <c r="C25" s="11"/>
      <c r="D25" s="12"/>
      <c r="E25" s="13"/>
      <c r="F25" s="14"/>
      <c r="G25" s="11"/>
      <c r="H25" s="18"/>
      <c r="I25" s="18"/>
      <c r="J25" s="19"/>
      <c r="K25" s="20"/>
      <c r="L25" s="18"/>
      <c r="M25" s="18"/>
      <c r="N25" s="19"/>
      <c r="O25" s="20"/>
      <c r="P25" s="18"/>
      <c r="Q25" s="21"/>
      <c r="R25" s="19"/>
      <c r="S25" s="21"/>
      <c r="T25" s="22"/>
      <c r="U25" s="23"/>
      <c r="V25" s="24"/>
      <c r="W25" s="18"/>
      <c r="X25" s="25"/>
      <c r="Y25" s="18"/>
      <c r="Z25" s="26"/>
      <c r="AA25" s="18"/>
      <c r="AB25" s="27"/>
      <c r="AC25" s="28"/>
      <c r="AD25" s="18"/>
      <c r="AE25" s="29"/>
      <c r="AF25" s="30"/>
      <c r="AG25" s="31"/>
      <c r="AH25" s="18"/>
      <c r="AI25" s="41"/>
      <c r="AJ25" s="30"/>
      <c r="AK25" s="32"/>
      <c r="AL25" s="18"/>
      <c r="AM25" s="7">
        <f>AM26</f>
        <v>0</v>
      </c>
      <c r="AN25" s="33">
        <f t="shared" ref="AN25:DC25" si="109">AN26</f>
        <v>4947.4799999999996</v>
      </c>
      <c r="AO25" s="18">
        <f t="shared" si="109"/>
        <v>0</v>
      </c>
      <c r="AP25" s="42">
        <f t="shared" si="19"/>
        <v>4947.4799999999996</v>
      </c>
      <c r="AQ25" s="34">
        <f t="shared" si="109"/>
        <v>5094.13</v>
      </c>
      <c r="AR25" s="18">
        <f t="shared" si="109"/>
        <v>0</v>
      </c>
      <c r="AS25" s="43">
        <f t="shared" si="20"/>
        <v>5094.13</v>
      </c>
      <c r="AT25" s="35">
        <f t="shared" si="109"/>
        <v>5290.77</v>
      </c>
      <c r="AU25" s="18">
        <f t="shared" si="109"/>
        <v>0</v>
      </c>
      <c r="AV25" s="44">
        <f t="shared" si="21"/>
        <v>5290.77</v>
      </c>
      <c r="AW25" s="36">
        <f t="shared" si="109"/>
        <v>8819</v>
      </c>
      <c r="AX25" s="30">
        <f t="shared" si="109"/>
        <v>0</v>
      </c>
      <c r="AY25" s="256">
        <f t="shared" si="22"/>
        <v>8819</v>
      </c>
      <c r="AZ25" s="37">
        <f t="shared" si="109"/>
        <v>9413</v>
      </c>
      <c r="BA25" s="30">
        <f t="shared" si="109"/>
        <v>0</v>
      </c>
      <c r="BB25" s="257">
        <f t="shared" si="23"/>
        <v>9413</v>
      </c>
      <c r="BC25" s="258">
        <f t="shared" si="24"/>
        <v>9413000</v>
      </c>
      <c r="BD25" s="18">
        <f t="shared" si="109"/>
        <v>0</v>
      </c>
      <c r="BE25" s="18">
        <f t="shared" si="109"/>
        <v>0</v>
      </c>
      <c r="BF25" s="37">
        <f t="shared" si="26"/>
        <v>9413000</v>
      </c>
      <c r="BG25" s="30">
        <f t="shared" si="109"/>
        <v>0</v>
      </c>
      <c r="BH25" s="30">
        <f t="shared" si="109"/>
        <v>0</v>
      </c>
      <c r="BI25" s="26">
        <f t="shared" si="28"/>
        <v>9413000</v>
      </c>
      <c r="BJ25" s="37">
        <f t="shared" si="109"/>
        <v>10267200</v>
      </c>
      <c r="BK25" s="18">
        <f t="shared" si="109"/>
        <v>0</v>
      </c>
      <c r="BL25" s="22">
        <f t="shared" si="109"/>
        <v>10014</v>
      </c>
      <c r="BM25" s="18">
        <f t="shared" si="109"/>
        <v>0</v>
      </c>
      <c r="BN25" s="259">
        <f t="shared" si="31"/>
        <v>10014</v>
      </c>
      <c r="BO25" s="226">
        <f t="shared" si="32"/>
        <v>10267200</v>
      </c>
      <c r="BP25" s="156">
        <f t="shared" si="109"/>
        <v>0</v>
      </c>
      <c r="BQ25" s="18">
        <f t="shared" si="109"/>
        <v>0</v>
      </c>
      <c r="BR25" s="226">
        <f t="shared" si="34"/>
        <v>0</v>
      </c>
      <c r="BS25" s="30">
        <f t="shared" si="6"/>
        <v>10267200</v>
      </c>
      <c r="BT25" s="18">
        <f t="shared" si="109"/>
        <v>0</v>
      </c>
      <c r="BU25" s="18">
        <f t="shared" si="109"/>
        <v>0</v>
      </c>
      <c r="BV25" s="18">
        <f t="shared" si="109"/>
        <v>0</v>
      </c>
      <c r="BW25" s="18">
        <f t="shared" si="109"/>
        <v>0</v>
      </c>
      <c r="BX25" s="18">
        <f t="shared" si="109"/>
        <v>0</v>
      </c>
      <c r="BY25" s="26">
        <f t="shared" si="109"/>
        <v>0</v>
      </c>
      <c r="BZ25" s="226"/>
      <c r="CA25" s="30">
        <f t="shared" si="36"/>
        <v>10267200</v>
      </c>
      <c r="CB25" s="18">
        <f t="shared" si="109"/>
        <v>0</v>
      </c>
      <c r="CC25" s="18">
        <f t="shared" si="109"/>
        <v>0</v>
      </c>
      <c r="CD25" s="18">
        <f t="shared" si="109"/>
        <v>0</v>
      </c>
      <c r="CE25" s="18">
        <f t="shared" si="109"/>
        <v>0</v>
      </c>
      <c r="CF25" s="226">
        <f t="shared" si="38"/>
        <v>0</v>
      </c>
      <c r="CG25" s="30">
        <f t="shared" si="39"/>
        <v>10267200</v>
      </c>
      <c r="CH25" s="18">
        <f t="shared" si="109"/>
        <v>0</v>
      </c>
      <c r="CI25" s="18">
        <f t="shared" si="109"/>
        <v>0</v>
      </c>
      <c r="CJ25" s="18">
        <f t="shared" si="109"/>
        <v>0</v>
      </c>
      <c r="CK25" s="18">
        <f t="shared" si="109"/>
        <v>0</v>
      </c>
      <c r="CL25" s="18">
        <f t="shared" si="109"/>
        <v>0</v>
      </c>
      <c r="CM25" s="18">
        <f t="shared" si="109"/>
        <v>0</v>
      </c>
      <c r="CN25" s="18">
        <f t="shared" si="109"/>
        <v>0</v>
      </c>
      <c r="CO25" s="18">
        <f t="shared" si="109"/>
        <v>0</v>
      </c>
      <c r="CP25" s="18">
        <f t="shared" si="109"/>
        <v>0</v>
      </c>
      <c r="CQ25" s="169">
        <f t="shared" si="109"/>
        <v>0</v>
      </c>
      <c r="CR25" s="226">
        <f t="shared" si="41"/>
        <v>0</v>
      </c>
      <c r="CS25" s="30">
        <f t="shared" si="42"/>
        <v>10267200</v>
      </c>
      <c r="CT25" s="18">
        <f t="shared" si="109"/>
        <v>0</v>
      </c>
      <c r="CU25" s="18">
        <f t="shared" si="109"/>
        <v>0</v>
      </c>
      <c r="CV25" s="18">
        <f t="shared" si="109"/>
        <v>0</v>
      </c>
      <c r="CW25" s="18">
        <f t="shared" si="109"/>
        <v>0</v>
      </c>
      <c r="CX25" s="18">
        <f t="shared" si="109"/>
        <v>0</v>
      </c>
      <c r="CY25" s="18">
        <f t="shared" si="109"/>
        <v>0</v>
      </c>
      <c r="CZ25" s="18">
        <f t="shared" si="109"/>
        <v>0</v>
      </c>
      <c r="DA25" s="18">
        <f t="shared" si="109"/>
        <v>0</v>
      </c>
      <c r="DB25" s="18">
        <f t="shared" si="109"/>
        <v>0</v>
      </c>
      <c r="DC25" s="18">
        <f t="shared" si="109"/>
        <v>0</v>
      </c>
      <c r="DD25" s="18">
        <f t="shared" ref="DD25" si="110">DD26</f>
        <v>0</v>
      </c>
      <c r="DE25" s="226">
        <f t="shared" si="43"/>
        <v>0</v>
      </c>
      <c r="DF25" s="226">
        <f t="shared" si="44"/>
        <v>10267200</v>
      </c>
      <c r="DG25" s="367">
        <f t="shared" si="45"/>
        <v>0</v>
      </c>
    </row>
    <row r="26" spans="1:111" ht="57" customHeight="1" x14ac:dyDescent="0.25">
      <c r="A26" s="239" t="s">
        <v>51</v>
      </c>
      <c r="B26" s="238" t="s">
        <v>52</v>
      </c>
      <c r="C26" s="11"/>
      <c r="D26" s="12"/>
      <c r="E26" s="13"/>
      <c r="F26" s="14"/>
      <c r="G26" s="11"/>
      <c r="H26" s="18"/>
      <c r="I26" s="18"/>
      <c r="J26" s="19"/>
      <c r="K26" s="20"/>
      <c r="L26" s="18"/>
      <c r="M26" s="18"/>
      <c r="N26" s="19"/>
      <c r="O26" s="20"/>
      <c r="P26" s="18"/>
      <c r="Q26" s="21"/>
      <c r="R26" s="19"/>
      <c r="S26" s="21"/>
      <c r="T26" s="22"/>
      <c r="U26" s="23"/>
      <c r="V26" s="24"/>
      <c r="W26" s="18"/>
      <c r="X26" s="25"/>
      <c r="Y26" s="18"/>
      <c r="Z26" s="26"/>
      <c r="AA26" s="18"/>
      <c r="AB26" s="27"/>
      <c r="AC26" s="28"/>
      <c r="AD26" s="18"/>
      <c r="AE26" s="29"/>
      <c r="AF26" s="30"/>
      <c r="AG26" s="31"/>
      <c r="AH26" s="18"/>
      <c r="AI26" s="41"/>
      <c r="AJ26" s="30"/>
      <c r="AK26" s="32"/>
      <c r="AL26" s="18"/>
      <c r="AM26" s="7"/>
      <c r="AN26" s="33">
        <v>4947.4799999999996</v>
      </c>
      <c r="AO26" s="18"/>
      <c r="AP26" s="42">
        <f t="shared" si="19"/>
        <v>4947.4799999999996</v>
      </c>
      <c r="AQ26" s="34">
        <v>5094.13</v>
      </c>
      <c r="AR26" s="18"/>
      <c r="AS26" s="43">
        <f t="shared" si="20"/>
        <v>5094.13</v>
      </c>
      <c r="AT26" s="35">
        <v>5290.77</v>
      </c>
      <c r="AU26" s="18"/>
      <c r="AV26" s="44">
        <f t="shared" si="21"/>
        <v>5290.77</v>
      </c>
      <c r="AW26" s="36">
        <v>8819</v>
      </c>
      <c r="AX26" s="30"/>
      <c r="AY26" s="256">
        <f t="shared" si="22"/>
        <v>8819</v>
      </c>
      <c r="AZ26" s="37">
        <v>9413</v>
      </c>
      <c r="BA26" s="30"/>
      <c r="BB26" s="257">
        <f t="shared" si="23"/>
        <v>9413</v>
      </c>
      <c r="BC26" s="258">
        <f t="shared" si="24"/>
        <v>9413000</v>
      </c>
      <c r="BD26" s="18"/>
      <c r="BE26" s="18"/>
      <c r="BF26" s="37">
        <f t="shared" si="26"/>
        <v>9413000</v>
      </c>
      <c r="BG26" s="30"/>
      <c r="BH26" s="30"/>
      <c r="BI26" s="26">
        <f t="shared" si="28"/>
        <v>9413000</v>
      </c>
      <c r="BJ26" s="37">
        <v>10267200</v>
      </c>
      <c r="BK26" s="18"/>
      <c r="BL26" s="22">
        <v>10014</v>
      </c>
      <c r="BM26" s="18"/>
      <c r="BN26" s="259">
        <f t="shared" si="31"/>
        <v>10014</v>
      </c>
      <c r="BO26" s="226">
        <f t="shared" si="32"/>
        <v>10267200</v>
      </c>
      <c r="BP26" s="156"/>
      <c r="BQ26" s="18"/>
      <c r="BR26" s="226">
        <f t="shared" si="34"/>
        <v>0</v>
      </c>
      <c r="BS26" s="30">
        <f t="shared" si="6"/>
        <v>10267200</v>
      </c>
      <c r="BT26" s="18"/>
      <c r="BU26" s="18"/>
      <c r="BV26" s="18"/>
      <c r="BW26" s="18"/>
      <c r="BX26" s="18"/>
      <c r="BY26" s="26"/>
      <c r="BZ26" s="226"/>
      <c r="CA26" s="30">
        <f t="shared" si="36"/>
        <v>10267200</v>
      </c>
      <c r="CB26" s="18"/>
      <c r="CC26" s="18"/>
      <c r="CD26" s="18"/>
      <c r="CE26" s="18"/>
      <c r="CF26" s="226">
        <f t="shared" si="38"/>
        <v>0</v>
      </c>
      <c r="CG26" s="30">
        <f t="shared" si="39"/>
        <v>10267200</v>
      </c>
      <c r="CH26" s="18"/>
      <c r="CI26" s="18"/>
      <c r="CJ26" s="18"/>
      <c r="CK26" s="18"/>
      <c r="CL26" s="18"/>
      <c r="CM26" s="18"/>
      <c r="CN26" s="18"/>
      <c r="CO26" s="18"/>
      <c r="CP26" s="18"/>
      <c r="CQ26" s="169"/>
      <c r="CR26" s="226">
        <f t="shared" si="41"/>
        <v>0</v>
      </c>
      <c r="CS26" s="30">
        <f t="shared" si="42"/>
        <v>10267200</v>
      </c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226">
        <f t="shared" si="43"/>
        <v>0</v>
      </c>
      <c r="DF26" s="226">
        <f t="shared" si="44"/>
        <v>10267200</v>
      </c>
      <c r="DG26" s="367">
        <f t="shared" si="45"/>
        <v>0</v>
      </c>
    </row>
    <row r="27" spans="1:111" ht="26.25" hidden="1" customHeight="1" x14ac:dyDescent="0.25">
      <c r="A27" s="73" t="s">
        <v>53</v>
      </c>
      <c r="B27" s="59" t="s">
        <v>54</v>
      </c>
      <c r="C27" s="8">
        <f t="shared" ref="C27:BM27" si="111">C28</f>
        <v>8965</v>
      </c>
      <c r="D27" s="15">
        <f t="shared" si="111"/>
        <v>11203</v>
      </c>
      <c r="E27" s="16">
        <f t="shared" si="111"/>
        <v>8922</v>
      </c>
      <c r="F27" s="10">
        <f t="shared" si="111"/>
        <v>9429</v>
      </c>
      <c r="G27" s="8">
        <f t="shared" si="111"/>
        <v>9371</v>
      </c>
      <c r="H27" s="18">
        <f t="shared" si="111"/>
        <v>9419.65</v>
      </c>
      <c r="I27" s="18">
        <f t="shared" si="111"/>
        <v>10399.290000000001</v>
      </c>
      <c r="J27" s="19">
        <f t="shared" si="111"/>
        <v>9419.65</v>
      </c>
      <c r="K27" s="20">
        <f t="shared" si="111"/>
        <v>10399.290000000001</v>
      </c>
      <c r="L27" s="18">
        <f t="shared" si="111"/>
        <v>0</v>
      </c>
      <c r="M27" s="18">
        <f t="shared" si="111"/>
        <v>0</v>
      </c>
      <c r="N27" s="19">
        <f t="shared" si="111"/>
        <v>9419.65</v>
      </c>
      <c r="O27" s="20">
        <f t="shared" si="111"/>
        <v>10399.290000000001</v>
      </c>
      <c r="P27" s="18">
        <f t="shared" si="111"/>
        <v>0</v>
      </c>
      <c r="Q27" s="21">
        <f t="shared" si="111"/>
        <v>0</v>
      </c>
      <c r="R27" s="19">
        <f t="shared" si="11"/>
        <v>9419.65</v>
      </c>
      <c r="S27" s="21">
        <f t="shared" si="111"/>
        <v>0</v>
      </c>
      <c r="T27" s="22">
        <f t="shared" si="12"/>
        <v>9419.65</v>
      </c>
      <c r="U27" s="23">
        <f t="shared" si="111"/>
        <v>8107</v>
      </c>
      <c r="V27" s="24">
        <f t="shared" si="111"/>
        <v>0</v>
      </c>
      <c r="W27" s="18">
        <f t="shared" si="111"/>
        <v>0</v>
      </c>
      <c r="X27" s="25">
        <f t="shared" si="13"/>
        <v>8107</v>
      </c>
      <c r="Y27" s="18">
        <f t="shared" si="111"/>
        <v>0</v>
      </c>
      <c r="Z27" s="26">
        <f t="shared" si="111"/>
        <v>8205</v>
      </c>
      <c r="AA27" s="18">
        <f t="shared" si="111"/>
        <v>0</v>
      </c>
      <c r="AB27" s="27">
        <f t="shared" si="14"/>
        <v>8205</v>
      </c>
      <c r="AC27" s="28">
        <v>6181</v>
      </c>
      <c r="AD27" s="18">
        <f t="shared" si="111"/>
        <v>0</v>
      </c>
      <c r="AE27" s="29">
        <f t="shared" si="15"/>
        <v>6181</v>
      </c>
      <c r="AF27" s="30">
        <f>AF28</f>
        <v>7419</v>
      </c>
      <c r="AG27" s="31">
        <f>AG28</f>
        <v>6555</v>
      </c>
      <c r="AH27" s="18">
        <f>AH28</f>
        <v>0</v>
      </c>
      <c r="AI27" s="41">
        <f t="shared" si="16"/>
        <v>6555</v>
      </c>
      <c r="AJ27" s="30">
        <f>AJ28</f>
        <v>0</v>
      </c>
      <c r="AK27" s="32">
        <f>AK28</f>
        <v>1685</v>
      </c>
      <c r="AL27" s="18">
        <f>AL28</f>
        <v>0</v>
      </c>
      <c r="AM27" s="7">
        <f t="shared" si="17"/>
        <v>1685</v>
      </c>
      <c r="AN27" s="33">
        <f t="shared" si="111"/>
        <v>2157</v>
      </c>
      <c r="AO27" s="18">
        <f t="shared" si="111"/>
        <v>0</v>
      </c>
      <c r="AP27" s="42">
        <f t="shared" si="19"/>
        <v>2157</v>
      </c>
      <c r="AQ27" s="34">
        <f t="shared" si="111"/>
        <v>124.85</v>
      </c>
      <c r="AR27" s="18">
        <f t="shared" si="111"/>
        <v>0</v>
      </c>
      <c r="AS27" s="43">
        <f t="shared" si="20"/>
        <v>124.85</v>
      </c>
      <c r="AT27" s="35">
        <f t="shared" si="111"/>
        <v>0</v>
      </c>
      <c r="AU27" s="18">
        <f t="shared" si="111"/>
        <v>0</v>
      </c>
      <c r="AV27" s="44">
        <f t="shared" si="21"/>
        <v>0</v>
      </c>
      <c r="AW27" s="36">
        <f t="shared" si="111"/>
        <v>3</v>
      </c>
      <c r="AX27" s="30">
        <f t="shared" si="111"/>
        <v>0</v>
      </c>
      <c r="AY27" s="256">
        <f t="shared" si="22"/>
        <v>3</v>
      </c>
      <c r="AZ27" s="37">
        <f t="shared" si="111"/>
        <v>3</v>
      </c>
      <c r="BA27" s="30">
        <f t="shared" si="111"/>
        <v>0</v>
      </c>
      <c r="BB27" s="257">
        <f t="shared" si="23"/>
        <v>3</v>
      </c>
      <c r="BC27" s="258">
        <f t="shared" si="24"/>
        <v>3000</v>
      </c>
      <c r="BD27" s="18">
        <f t="shared" si="111"/>
        <v>0</v>
      </c>
      <c r="BE27" s="18">
        <f t="shared" si="111"/>
        <v>0</v>
      </c>
      <c r="BF27" s="37">
        <f t="shared" si="26"/>
        <v>3000</v>
      </c>
      <c r="BG27" s="30">
        <f t="shared" si="111"/>
        <v>0</v>
      </c>
      <c r="BH27" s="30">
        <f t="shared" si="111"/>
        <v>0</v>
      </c>
      <c r="BI27" s="26">
        <f t="shared" si="28"/>
        <v>3000</v>
      </c>
      <c r="BJ27" s="37">
        <f t="shared" si="111"/>
        <v>0</v>
      </c>
      <c r="BK27" s="18">
        <f t="shared" si="111"/>
        <v>0</v>
      </c>
      <c r="BL27" s="22">
        <f t="shared" si="111"/>
        <v>2</v>
      </c>
      <c r="BM27" s="18">
        <f t="shared" si="111"/>
        <v>0</v>
      </c>
      <c r="BN27" s="259">
        <f t="shared" si="31"/>
        <v>2</v>
      </c>
      <c r="BO27" s="226">
        <f t="shared" si="32"/>
        <v>0</v>
      </c>
      <c r="BP27" s="156">
        <f t="shared" ref="BP27:DD27" si="112">BP28</f>
        <v>0</v>
      </c>
      <c r="BQ27" s="18">
        <f t="shared" si="112"/>
        <v>0</v>
      </c>
      <c r="BR27" s="226">
        <f t="shared" si="34"/>
        <v>0</v>
      </c>
      <c r="BS27" s="30">
        <f t="shared" si="6"/>
        <v>0</v>
      </c>
      <c r="BT27" s="18">
        <f t="shared" si="112"/>
        <v>0</v>
      </c>
      <c r="BU27" s="18">
        <f t="shared" si="112"/>
        <v>0</v>
      </c>
      <c r="BV27" s="18">
        <f t="shared" si="112"/>
        <v>0</v>
      </c>
      <c r="BW27" s="18">
        <f t="shared" si="112"/>
        <v>0</v>
      </c>
      <c r="BX27" s="18">
        <f t="shared" si="112"/>
        <v>0</v>
      </c>
      <c r="BY27" s="26">
        <f t="shared" si="112"/>
        <v>0</v>
      </c>
      <c r="BZ27" s="226"/>
      <c r="CA27" s="30">
        <f t="shared" si="36"/>
        <v>0</v>
      </c>
      <c r="CB27" s="18">
        <f t="shared" si="112"/>
        <v>0</v>
      </c>
      <c r="CC27" s="18">
        <f t="shared" si="112"/>
        <v>0</v>
      </c>
      <c r="CD27" s="18">
        <f t="shared" si="112"/>
        <v>0</v>
      </c>
      <c r="CE27" s="18">
        <f t="shared" si="112"/>
        <v>0</v>
      </c>
      <c r="CF27" s="226">
        <f t="shared" si="38"/>
        <v>0</v>
      </c>
      <c r="CG27" s="30">
        <f t="shared" si="39"/>
        <v>0</v>
      </c>
      <c r="CH27" s="18">
        <f t="shared" si="112"/>
        <v>0</v>
      </c>
      <c r="CI27" s="18">
        <f t="shared" si="112"/>
        <v>0</v>
      </c>
      <c r="CJ27" s="18">
        <f t="shared" si="112"/>
        <v>0</v>
      </c>
      <c r="CK27" s="18">
        <f t="shared" si="112"/>
        <v>0</v>
      </c>
      <c r="CL27" s="18">
        <f t="shared" si="112"/>
        <v>0</v>
      </c>
      <c r="CM27" s="18">
        <f t="shared" si="112"/>
        <v>0</v>
      </c>
      <c r="CN27" s="18">
        <f t="shared" si="112"/>
        <v>0</v>
      </c>
      <c r="CO27" s="18">
        <f t="shared" si="112"/>
        <v>0</v>
      </c>
      <c r="CP27" s="18">
        <f t="shared" si="112"/>
        <v>0</v>
      </c>
      <c r="CQ27" s="169">
        <f t="shared" si="112"/>
        <v>0</v>
      </c>
      <c r="CR27" s="226">
        <f t="shared" si="41"/>
        <v>0</v>
      </c>
      <c r="CS27" s="30">
        <f t="shared" si="42"/>
        <v>0</v>
      </c>
      <c r="CT27" s="18">
        <f t="shared" si="112"/>
        <v>0</v>
      </c>
      <c r="CU27" s="18">
        <f t="shared" si="112"/>
        <v>0</v>
      </c>
      <c r="CV27" s="18">
        <f t="shared" si="112"/>
        <v>0</v>
      </c>
      <c r="CW27" s="18">
        <f t="shared" si="112"/>
        <v>0</v>
      </c>
      <c r="CX27" s="18">
        <f t="shared" si="112"/>
        <v>0</v>
      </c>
      <c r="CY27" s="18">
        <f t="shared" si="112"/>
        <v>0</v>
      </c>
      <c r="CZ27" s="18">
        <f t="shared" si="112"/>
        <v>0</v>
      </c>
      <c r="DA27" s="18">
        <f t="shared" si="112"/>
        <v>0</v>
      </c>
      <c r="DB27" s="18">
        <f t="shared" si="112"/>
        <v>0</v>
      </c>
      <c r="DC27" s="18">
        <f t="shared" si="112"/>
        <v>0</v>
      </c>
      <c r="DD27" s="18">
        <f t="shared" si="112"/>
        <v>0</v>
      </c>
      <c r="DE27" s="226">
        <f t="shared" si="43"/>
        <v>0</v>
      </c>
      <c r="DF27" s="226">
        <f t="shared" si="44"/>
        <v>0</v>
      </c>
      <c r="DG27" s="367">
        <f t="shared" si="45"/>
        <v>0</v>
      </c>
    </row>
    <row r="28" spans="1:111" ht="33" hidden="1" customHeight="1" x14ac:dyDescent="0.25">
      <c r="A28" s="73" t="s">
        <v>55</v>
      </c>
      <c r="B28" s="59" t="s">
        <v>54</v>
      </c>
      <c r="C28" s="11">
        <v>8965</v>
      </c>
      <c r="D28" s="12">
        <v>11203</v>
      </c>
      <c r="E28" s="13">
        <v>8922</v>
      </c>
      <c r="F28" s="14">
        <v>9429</v>
      </c>
      <c r="G28" s="11">
        <v>9371</v>
      </c>
      <c r="H28" s="18">
        <f>H29</f>
        <v>9419.65</v>
      </c>
      <c r="I28" s="18">
        <f>I29</f>
        <v>10399.290000000001</v>
      </c>
      <c r="J28" s="19">
        <f>J29</f>
        <v>9419.65</v>
      </c>
      <c r="K28" s="20">
        <f>K29</f>
        <v>10399.290000000001</v>
      </c>
      <c r="L28" s="18"/>
      <c r="M28" s="18"/>
      <c r="N28" s="19">
        <f>J28+L28</f>
        <v>9419.65</v>
      </c>
      <c r="O28" s="20">
        <f>K28+M28</f>
        <v>10399.290000000001</v>
      </c>
      <c r="P28" s="18"/>
      <c r="Q28" s="21"/>
      <c r="R28" s="19">
        <f t="shared" si="11"/>
        <v>9419.65</v>
      </c>
      <c r="S28" s="21"/>
      <c r="T28" s="22">
        <f t="shared" si="12"/>
        <v>9419.65</v>
      </c>
      <c r="U28" s="23">
        <v>8107</v>
      </c>
      <c r="V28" s="24"/>
      <c r="W28" s="18"/>
      <c r="X28" s="25">
        <f t="shared" si="13"/>
        <v>8107</v>
      </c>
      <c r="Y28" s="18"/>
      <c r="Z28" s="26">
        <v>8205</v>
      </c>
      <c r="AA28" s="18"/>
      <c r="AB28" s="27">
        <f t="shared" si="14"/>
        <v>8205</v>
      </c>
      <c r="AC28" s="28">
        <v>6181</v>
      </c>
      <c r="AD28" s="18"/>
      <c r="AE28" s="29">
        <f t="shared" si="15"/>
        <v>6181</v>
      </c>
      <c r="AF28" s="30">
        <v>7419</v>
      </c>
      <c r="AG28" s="31">
        <v>6555</v>
      </c>
      <c r="AH28" s="18"/>
      <c r="AI28" s="41">
        <f t="shared" si="16"/>
        <v>6555</v>
      </c>
      <c r="AJ28" s="30">
        <v>0</v>
      </c>
      <c r="AK28" s="32">
        <v>1685</v>
      </c>
      <c r="AL28" s="18"/>
      <c r="AM28" s="7">
        <f t="shared" si="17"/>
        <v>1685</v>
      </c>
      <c r="AN28" s="33">
        <v>2157</v>
      </c>
      <c r="AO28" s="18"/>
      <c r="AP28" s="42">
        <f t="shared" si="19"/>
        <v>2157</v>
      </c>
      <c r="AQ28" s="34">
        <v>124.85</v>
      </c>
      <c r="AR28" s="18"/>
      <c r="AS28" s="43">
        <f t="shared" si="20"/>
        <v>124.85</v>
      </c>
      <c r="AT28" s="35">
        <v>0</v>
      </c>
      <c r="AU28" s="18"/>
      <c r="AV28" s="44">
        <f t="shared" si="21"/>
        <v>0</v>
      </c>
      <c r="AW28" s="36">
        <v>3</v>
      </c>
      <c r="AX28" s="30"/>
      <c r="AY28" s="256">
        <f t="shared" si="22"/>
        <v>3</v>
      </c>
      <c r="AZ28" s="37">
        <v>3</v>
      </c>
      <c r="BA28" s="30"/>
      <c r="BB28" s="257">
        <f t="shared" si="23"/>
        <v>3</v>
      </c>
      <c r="BC28" s="258">
        <f t="shared" si="24"/>
        <v>3000</v>
      </c>
      <c r="BD28" s="18"/>
      <c r="BE28" s="18"/>
      <c r="BF28" s="37">
        <f t="shared" si="26"/>
        <v>3000</v>
      </c>
      <c r="BG28" s="30"/>
      <c r="BH28" s="30"/>
      <c r="BI28" s="26">
        <f t="shared" si="28"/>
        <v>3000</v>
      </c>
      <c r="BJ28" s="37">
        <v>0</v>
      </c>
      <c r="BK28" s="18"/>
      <c r="BL28" s="22">
        <v>2</v>
      </c>
      <c r="BM28" s="18"/>
      <c r="BN28" s="259">
        <f t="shared" si="31"/>
        <v>2</v>
      </c>
      <c r="BO28" s="226">
        <f t="shared" si="32"/>
        <v>0</v>
      </c>
      <c r="BP28" s="156"/>
      <c r="BQ28" s="18"/>
      <c r="BR28" s="226">
        <f t="shared" si="34"/>
        <v>0</v>
      </c>
      <c r="BS28" s="30">
        <f t="shared" si="6"/>
        <v>0</v>
      </c>
      <c r="BT28" s="18"/>
      <c r="BU28" s="18"/>
      <c r="BV28" s="18"/>
      <c r="BW28" s="18"/>
      <c r="BX28" s="18"/>
      <c r="BY28" s="26"/>
      <c r="BZ28" s="226"/>
      <c r="CA28" s="30">
        <f t="shared" si="36"/>
        <v>0</v>
      </c>
      <c r="CB28" s="18"/>
      <c r="CC28" s="18"/>
      <c r="CD28" s="18"/>
      <c r="CE28" s="18"/>
      <c r="CF28" s="226">
        <f t="shared" si="38"/>
        <v>0</v>
      </c>
      <c r="CG28" s="30">
        <f t="shared" si="39"/>
        <v>0</v>
      </c>
      <c r="CH28" s="18"/>
      <c r="CI28" s="18"/>
      <c r="CJ28" s="18"/>
      <c r="CK28" s="18"/>
      <c r="CL28" s="18"/>
      <c r="CM28" s="18"/>
      <c r="CN28" s="18"/>
      <c r="CO28" s="18"/>
      <c r="CP28" s="18"/>
      <c r="CQ28" s="169"/>
      <c r="CR28" s="226">
        <f t="shared" si="41"/>
        <v>0</v>
      </c>
      <c r="CS28" s="30">
        <f t="shared" si="42"/>
        <v>0</v>
      </c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226">
        <f t="shared" si="43"/>
        <v>0</v>
      </c>
      <c r="DF28" s="226">
        <f t="shared" si="44"/>
        <v>0</v>
      </c>
      <c r="DG28" s="367">
        <f t="shared" si="45"/>
        <v>0</v>
      </c>
    </row>
    <row r="29" spans="1:111" ht="45.75" hidden="1" customHeight="1" x14ac:dyDescent="0.25">
      <c r="A29" s="73" t="s">
        <v>56</v>
      </c>
      <c r="B29" s="59" t="s">
        <v>57</v>
      </c>
      <c r="C29" s="11"/>
      <c r="D29" s="12"/>
      <c r="E29" s="13"/>
      <c r="F29" s="14"/>
      <c r="G29" s="11"/>
      <c r="H29" s="18">
        <v>9419.65</v>
      </c>
      <c r="I29" s="18">
        <v>10399.290000000001</v>
      </c>
      <c r="J29" s="19">
        <v>9419.65</v>
      </c>
      <c r="K29" s="20">
        <v>10399.290000000001</v>
      </c>
      <c r="L29" s="18"/>
      <c r="M29" s="18"/>
      <c r="N29" s="19">
        <f>J29+L29</f>
        <v>9419.65</v>
      </c>
      <c r="O29" s="20">
        <f>K29+M29</f>
        <v>10399.290000000001</v>
      </c>
      <c r="P29" s="18"/>
      <c r="Q29" s="21"/>
      <c r="R29" s="19">
        <f t="shared" si="11"/>
        <v>9419.65</v>
      </c>
      <c r="S29" s="21"/>
      <c r="T29" s="22">
        <f t="shared" si="12"/>
        <v>9419.65</v>
      </c>
      <c r="U29" s="23">
        <v>0</v>
      </c>
      <c r="V29" s="24"/>
      <c r="W29" s="18"/>
      <c r="X29" s="25">
        <f t="shared" si="13"/>
        <v>0</v>
      </c>
      <c r="Y29" s="18"/>
      <c r="Z29" s="26"/>
      <c r="AA29" s="18"/>
      <c r="AB29" s="27">
        <f t="shared" si="14"/>
        <v>0</v>
      </c>
      <c r="AC29" s="28"/>
      <c r="AD29" s="18"/>
      <c r="AE29" s="29">
        <f t="shared" si="15"/>
        <v>0</v>
      </c>
      <c r="AF29" s="30"/>
      <c r="AG29" s="31"/>
      <c r="AH29" s="18"/>
      <c r="AI29" s="41">
        <f t="shared" si="16"/>
        <v>0</v>
      </c>
      <c r="AJ29" s="30">
        <f t="shared" si="85"/>
        <v>0</v>
      </c>
      <c r="AK29" s="32"/>
      <c r="AL29" s="18"/>
      <c r="AM29" s="7">
        <f t="shared" si="17"/>
        <v>0</v>
      </c>
      <c r="AN29" s="33"/>
      <c r="AO29" s="18"/>
      <c r="AP29" s="42">
        <f t="shared" si="19"/>
        <v>0</v>
      </c>
      <c r="AQ29" s="34"/>
      <c r="AR29" s="18"/>
      <c r="AS29" s="43">
        <f t="shared" si="20"/>
        <v>0</v>
      </c>
      <c r="AT29" s="35"/>
      <c r="AU29" s="18"/>
      <c r="AV29" s="44">
        <f t="shared" si="21"/>
        <v>0</v>
      </c>
      <c r="AW29" s="36"/>
      <c r="AX29" s="30"/>
      <c r="AY29" s="256">
        <f t="shared" si="22"/>
        <v>0</v>
      </c>
      <c r="AZ29" s="37"/>
      <c r="BA29" s="30"/>
      <c r="BB29" s="257">
        <f t="shared" si="23"/>
        <v>0</v>
      </c>
      <c r="BC29" s="258">
        <f t="shared" si="24"/>
        <v>0</v>
      </c>
      <c r="BD29" s="18"/>
      <c r="BE29" s="18"/>
      <c r="BF29" s="37">
        <f t="shared" si="26"/>
        <v>0</v>
      </c>
      <c r="BG29" s="30"/>
      <c r="BH29" s="30"/>
      <c r="BI29" s="26">
        <f t="shared" si="28"/>
        <v>0</v>
      </c>
      <c r="BJ29" s="37"/>
      <c r="BK29" s="18"/>
      <c r="BL29" s="22"/>
      <c r="BM29" s="18"/>
      <c r="BN29" s="259">
        <f t="shared" si="31"/>
        <v>0</v>
      </c>
      <c r="BO29" s="226">
        <f t="shared" si="32"/>
        <v>0</v>
      </c>
      <c r="BP29" s="156"/>
      <c r="BQ29" s="18"/>
      <c r="BR29" s="226">
        <f t="shared" si="34"/>
        <v>0</v>
      </c>
      <c r="BS29" s="30">
        <f t="shared" si="6"/>
        <v>0</v>
      </c>
      <c r="BT29" s="18"/>
      <c r="BU29" s="18"/>
      <c r="BV29" s="18"/>
      <c r="BW29" s="18"/>
      <c r="BX29" s="18"/>
      <c r="BY29" s="26"/>
      <c r="BZ29" s="226"/>
      <c r="CA29" s="30">
        <f t="shared" si="36"/>
        <v>0</v>
      </c>
      <c r="CB29" s="18"/>
      <c r="CC29" s="18"/>
      <c r="CD29" s="18"/>
      <c r="CE29" s="18"/>
      <c r="CF29" s="226">
        <f t="shared" si="38"/>
        <v>0</v>
      </c>
      <c r="CG29" s="30">
        <f t="shared" si="39"/>
        <v>0</v>
      </c>
      <c r="CH29" s="18"/>
      <c r="CI29" s="18"/>
      <c r="CJ29" s="18"/>
      <c r="CK29" s="18"/>
      <c r="CL29" s="18"/>
      <c r="CM29" s="18"/>
      <c r="CN29" s="18"/>
      <c r="CO29" s="18"/>
      <c r="CP29" s="18"/>
      <c r="CQ29" s="169"/>
      <c r="CR29" s="226">
        <f t="shared" si="41"/>
        <v>0</v>
      </c>
      <c r="CS29" s="30">
        <f t="shared" si="42"/>
        <v>0</v>
      </c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226">
        <f t="shared" si="43"/>
        <v>0</v>
      </c>
      <c r="DF29" s="226">
        <f t="shared" si="44"/>
        <v>0</v>
      </c>
      <c r="DG29" s="367">
        <f t="shared" si="45"/>
        <v>0</v>
      </c>
    </row>
    <row r="30" spans="1:111" ht="22.5" customHeight="1" x14ac:dyDescent="0.25">
      <c r="A30" s="73" t="s">
        <v>58</v>
      </c>
      <c r="B30" s="59" t="s">
        <v>59</v>
      </c>
      <c r="C30" s="11">
        <f t="shared" ref="C30:BM30" si="113">C31</f>
        <v>24</v>
      </c>
      <c r="D30" s="12">
        <f t="shared" si="113"/>
        <v>7</v>
      </c>
      <c r="E30" s="13">
        <f t="shared" si="113"/>
        <v>24</v>
      </c>
      <c r="F30" s="14">
        <f t="shared" si="113"/>
        <v>25</v>
      </c>
      <c r="G30" s="11">
        <f t="shared" si="113"/>
        <v>25</v>
      </c>
      <c r="H30" s="18">
        <f t="shared" si="113"/>
        <v>80</v>
      </c>
      <c r="I30" s="18">
        <f t="shared" si="113"/>
        <v>80</v>
      </c>
      <c r="J30" s="19">
        <f t="shared" si="113"/>
        <v>80</v>
      </c>
      <c r="K30" s="20">
        <f t="shared" si="113"/>
        <v>80</v>
      </c>
      <c r="L30" s="18">
        <f t="shared" si="113"/>
        <v>0</v>
      </c>
      <c r="M30" s="18">
        <f t="shared" si="113"/>
        <v>0</v>
      </c>
      <c r="N30" s="19">
        <f t="shared" si="113"/>
        <v>80</v>
      </c>
      <c r="O30" s="20">
        <f t="shared" si="113"/>
        <v>80</v>
      </c>
      <c r="P30" s="18">
        <f t="shared" si="113"/>
        <v>0</v>
      </c>
      <c r="Q30" s="21">
        <f t="shared" si="113"/>
        <v>0</v>
      </c>
      <c r="R30" s="19">
        <f t="shared" si="11"/>
        <v>80</v>
      </c>
      <c r="S30" s="21">
        <f t="shared" si="113"/>
        <v>0</v>
      </c>
      <c r="T30" s="22">
        <f t="shared" si="12"/>
        <v>80</v>
      </c>
      <c r="U30" s="23">
        <f t="shared" si="113"/>
        <v>150</v>
      </c>
      <c r="V30" s="24">
        <f t="shared" si="113"/>
        <v>0</v>
      </c>
      <c r="W30" s="18">
        <f t="shared" si="113"/>
        <v>0</v>
      </c>
      <c r="X30" s="25">
        <f t="shared" si="13"/>
        <v>150</v>
      </c>
      <c r="Y30" s="18">
        <f t="shared" si="113"/>
        <v>0</v>
      </c>
      <c r="Z30" s="26">
        <f t="shared" si="113"/>
        <v>146.69999999999999</v>
      </c>
      <c r="AA30" s="18">
        <f t="shared" si="113"/>
        <v>0</v>
      </c>
      <c r="AB30" s="27">
        <f t="shared" si="14"/>
        <v>146.69999999999999</v>
      </c>
      <c r="AC30" s="28">
        <v>227.3</v>
      </c>
      <c r="AD30" s="18">
        <f t="shared" si="113"/>
        <v>0</v>
      </c>
      <c r="AE30" s="29">
        <f t="shared" si="15"/>
        <v>227.3</v>
      </c>
      <c r="AF30" s="30">
        <f t="shared" si="113"/>
        <v>241.37</v>
      </c>
      <c r="AG30" s="31">
        <f t="shared" si="113"/>
        <v>1948</v>
      </c>
      <c r="AH30" s="18">
        <f t="shared" si="113"/>
        <v>0</v>
      </c>
      <c r="AI30" s="41">
        <f t="shared" si="16"/>
        <v>1948</v>
      </c>
      <c r="AJ30" s="30">
        <f t="shared" si="113"/>
        <v>257.68</v>
      </c>
      <c r="AK30" s="32">
        <f t="shared" si="113"/>
        <v>2125.85</v>
      </c>
      <c r="AL30" s="18">
        <f t="shared" si="113"/>
        <v>0</v>
      </c>
      <c r="AM30" s="7">
        <f t="shared" si="17"/>
        <v>2125.85</v>
      </c>
      <c r="AN30" s="33">
        <f t="shared" si="113"/>
        <v>1959</v>
      </c>
      <c r="AO30" s="18">
        <f t="shared" si="113"/>
        <v>0</v>
      </c>
      <c r="AP30" s="42">
        <f t="shared" si="19"/>
        <v>1959</v>
      </c>
      <c r="AQ30" s="34">
        <f t="shared" si="113"/>
        <v>2054</v>
      </c>
      <c r="AR30" s="18">
        <f t="shared" si="113"/>
        <v>0</v>
      </c>
      <c r="AS30" s="43">
        <f t="shared" si="20"/>
        <v>2054</v>
      </c>
      <c r="AT30" s="35">
        <f t="shared" si="113"/>
        <v>2163</v>
      </c>
      <c r="AU30" s="18">
        <f t="shared" si="113"/>
        <v>0</v>
      </c>
      <c r="AV30" s="44">
        <f t="shared" si="21"/>
        <v>2163</v>
      </c>
      <c r="AW30" s="36">
        <f t="shared" si="113"/>
        <v>1744</v>
      </c>
      <c r="AX30" s="30">
        <f t="shared" si="113"/>
        <v>0</v>
      </c>
      <c r="AY30" s="256">
        <f t="shared" si="22"/>
        <v>1744</v>
      </c>
      <c r="AZ30" s="37">
        <f t="shared" si="113"/>
        <v>1868</v>
      </c>
      <c r="BA30" s="30">
        <f t="shared" si="113"/>
        <v>0</v>
      </c>
      <c r="BB30" s="257">
        <f t="shared" si="23"/>
        <v>1868</v>
      </c>
      <c r="BC30" s="258">
        <f t="shared" si="24"/>
        <v>1868000</v>
      </c>
      <c r="BD30" s="18">
        <f t="shared" si="113"/>
        <v>0</v>
      </c>
      <c r="BE30" s="18">
        <f t="shared" si="113"/>
        <v>0</v>
      </c>
      <c r="BF30" s="37">
        <f t="shared" si="26"/>
        <v>1868000</v>
      </c>
      <c r="BG30" s="30">
        <f t="shared" si="113"/>
        <v>0</v>
      </c>
      <c r="BH30" s="30">
        <f t="shared" si="113"/>
        <v>0</v>
      </c>
      <c r="BI30" s="26">
        <f t="shared" si="28"/>
        <v>1868000</v>
      </c>
      <c r="BJ30" s="37">
        <f t="shared" si="113"/>
        <v>2120000</v>
      </c>
      <c r="BK30" s="18">
        <f t="shared" si="113"/>
        <v>0</v>
      </c>
      <c r="BL30" s="22">
        <f t="shared" si="113"/>
        <v>1993</v>
      </c>
      <c r="BM30" s="18">
        <f t="shared" si="113"/>
        <v>0</v>
      </c>
      <c r="BN30" s="259">
        <f t="shared" si="31"/>
        <v>1993</v>
      </c>
      <c r="BO30" s="226">
        <f t="shared" si="32"/>
        <v>2120000</v>
      </c>
      <c r="BP30" s="156">
        <f t="shared" ref="BP30:DD30" si="114">BP31</f>
        <v>0</v>
      </c>
      <c r="BQ30" s="18">
        <f t="shared" si="114"/>
        <v>0</v>
      </c>
      <c r="BR30" s="226">
        <f t="shared" si="34"/>
        <v>0</v>
      </c>
      <c r="BS30" s="30">
        <f t="shared" si="6"/>
        <v>2120000</v>
      </c>
      <c r="BT30" s="18">
        <f t="shared" si="114"/>
        <v>0</v>
      </c>
      <c r="BU30" s="18">
        <f t="shared" si="114"/>
        <v>0</v>
      </c>
      <c r="BV30" s="18">
        <f t="shared" si="114"/>
        <v>0</v>
      </c>
      <c r="BW30" s="18">
        <f t="shared" si="114"/>
        <v>0</v>
      </c>
      <c r="BX30" s="18">
        <f t="shared" si="114"/>
        <v>0</v>
      </c>
      <c r="BY30" s="26">
        <f t="shared" si="114"/>
        <v>0</v>
      </c>
      <c r="BZ30" s="226"/>
      <c r="CA30" s="30">
        <f t="shared" si="36"/>
        <v>2120000</v>
      </c>
      <c r="CB30" s="18">
        <f t="shared" si="114"/>
        <v>0</v>
      </c>
      <c r="CC30" s="18">
        <f t="shared" si="114"/>
        <v>0</v>
      </c>
      <c r="CD30" s="18">
        <f t="shared" si="114"/>
        <v>0</v>
      </c>
      <c r="CE30" s="18">
        <f t="shared" si="114"/>
        <v>0</v>
      </c>
      <c r="CF30" s="226">
        <f t="shared" si="38"/>
        <v>0</v>
      </c>
      <c r="CG30" s="30">
        <f t="shared" si="39"/>
        <v>2120000</v>
      </c>
      <c r="CH30" s="18">
        <f t="shared" si="114"/>
        <v>0</v>
      </c>
      <c r="CI30" s="18">
        <f t="shared" si="114"/>
        <v>0</v>
      </c>
      <c r="CJ30" s="18">
        <f t="shared" si="114"/>
        <v>0</v>
      </c>
      <c r="CK30" s="18">
        <f t="shared" si="114"/>
        <v>0</v>
      </c>
      <c r="CL30" s="18">
        <f t="shared" si="114"/>
        <v>0</v>
      </c>
      <c r="CM30" s="18">
        <f t="shared" si="114"/>
        <v>0</v>
      </c>
      <c r="CN30" s="18">
        <f t="shared" si="114"/>
        <v>0</v>
      </c>
      <c r="CO30" s="18">
        <f t="shared" si="114"/>
        <v>0</v>
      </c>
      <c r="CP30" s="18">
        <f t="shared" si="114"/>
        <v>0</v>
      </c>
      <c r="CQ30" s="169">
        <f t="shared" si="114"/>
        <v>0</v>
      </c>
      <c r="CR30" s="226">
        <f t="shared" si="41"/>
        <v>0</v>
      </c>
      <c r="CS30" s="30">
        <f t="shared" si="42"/>
        <v>2120000</v>
      </c>
      <c r="CT30" s="18">
        <f t="shared" si="114"/>
        <v>0</v>
      </c>
      <c r="CU30" s="18">
        <f t="shared" si="114"/>
        <v>0</v>
      </c>
      <c r="CV30" s="18">
        <f t="shared" si="114"/>
        <v>0</v>
      </c>
      <c r="CW30" s="18">
        <f t="shared" si="114"/>
        <v>0</v>
      </c>
      <c r="CX30" s="18">
        <f t="shared" si="114"/>
        <v>0</v>
      </c>
      <c r="CY30" s="18">
        <f t="shared" si="114"/>
        <v>0</v>
      </c>
      <c r="CZ30" s="18">
        <f t="shared" si="114"/>
        <v>0</v>
      </c>
      <c r="DA30" s="18">
        <f t="shared" si="114"/>
        <v>0</v>
      </c>
      <c r="DB30" s="18">
        <f t="shared" si="114"/>
        <v>0</v>
      </c>
      <c r="DC30" s="18">
        <f t="shared" si="114"/>
        <v>0</v>
      </c>
      <c r="DD30" s="18">
        <f t="shared" si="114"/>
        <v>0</v>
      </c>
      <c r="DE30" s="226">
        <f t="shared" si="43"/>
        <v>0</v>
      </c>
      <c r="DF30" s="226">
        <f t="shared" si="44"/>
        <v>2120000</v>
      </c>
      <c r="DG30" s="367">
        <f t="shared" si="45"/>
        <v>0</v>
      </c>
    </row>
    <row r="31" spans="1:111" ht="22.5" customHeight="1" x14ac:dyDescent="0.25">
      <c r="A31" s="73" t="s">
        <v>60</v>
      </c>
      <c r="B31" s="59" t="s">
        <v>59</v>
      </c>
      <c r="C31" s="11">
        <v>24</v>
      </c>
      <c r="D31" s="12">
        <v>7</v>
      </c>
      <c r="E31" s="13">
        <v>24</v>
      </c>
      <c r="F31" s="14">
        <v>25</v>
      </c>
      <c r="G31" s="11">
        <v>25</v>
      </c>
      <c r="H31" s="18">
        <f>H32</f>
        <v>80</v>
      </c>
      <c r="I31" s="18">
        <f>I32</f>
        <v>80</v>
      </c>
      <c r="J31" s="19">
        <f>J32</f>
        <v>80</v>
      </c>
      <c r="K31" s="20">
        <f>K32</f>
        <v>80</v>
      </c>
      <c r="L31" s="18"/>
      <c r="M31" s="18"/>
      <c r="N31" s="19">
        <f>J31+L31</f>
        <v>80</v>
      </c>
      <c r="O31" s="20">
        <f>K31+M31</f>
        <v>80</v>
      </c>
      <c r="P31" s="18"/>
      <c r="Q31" s="21"/>
      <c r="R31" s="19">
        <f t="shared" si="11"/>
        <v>80</v>
      </c>
      <c r="S31" s="21"/>
      <c r="T31" s="22">
        <f t="shared" si="12"/>
        <v>80</v>
      </c>
      <c r="U31" s="23">
        <v>150</v>
      </c>
      <c r="V31" s="24"/>
      <c r="W31" s="18"/>
      <c r="X31" s="25">
        <f t="shared" si="13"/>
        <v>150</v>
      </c>
      <c r="Y31" s="18"/>
      <c r="Z31" s="26">
        <v>146.69999999999999</v>
      </c>
      <c r="AA31" s="18"/>
      <c r="AB31" s="27">
        <f t="shared" si="14"/>
        <v>146.69999999999999</v>
      </c>
      <c r="AC31" s="28">
        <v>227.3</v>
      </c>
      <c r="AD31" s="18"/>
      <c r="AE31" s="29">
        <f t="shared" si="15"/>
        <v>227.3</v>
      </c>
      <c r="AF31" s="30">
        <v>241.37</v>
      </c>
      <c r="AG31" s="31">
        <v>1948</v>
      </c>
      <c r="AH31" s="18"/>
      <c r="AI31" s="41">
        <f t="shared" si="16"/>
        <v>1948</v>
      </c>
      <c r="AJ31" s="30">
        <v>257.68</v>
      </c>
      <c r="AK31" s="32">
        <v>2125.85</v>
      </c>
      <c r="AL31" s="18"/>
      <c r="AM31" s="7">
        <f t="shared" si="17"/>
        <v>2125.85</v>
      </c>
      <c r="AN31" s="33">
        <v>1959</v>
      </c>
      <c r="AO31" s="18"/>
      <c r="AP31" s="42">
        <f t="shared" si="19"/>
        <v>1959</v>
      </c>
      <c r="AQ31" s="34">
        <v>2054</v>
      </c>
      <c r="AR31" s="18"/>
      <c r="AS31" s="43">
        <f t="shared" si="20"/>
        <v>2054</v>
      </c>
      <c r="AT31" s="35">
        <v>2163</v>
      </c>
      <c r="AU31" s="18"/>
      <c r="AV31" s="44">
        <f t="shared" si="21"/>
        <v>2163</v>
      </c>
      <c r="AW31" s="36">
        <v>1744</v>
      </c>
      <c r="AX31" s="30"/>
      <c r="AY31" s="256">
        <f t="shared" si="22"/>
        <v>1744</v>
      </c>
      <c r="AZ31" s="37">
        <v>1868</v>
      </c>
      <c r="BA31" s="30"/>
      <c r="BB31" s="257">
        <f t="shared" si="23"/>
        <v>1868</v>
      </c>
      <c r="BC31" s="258">
        <f t="shared" si="24"/>
        <v>1868000</v>
      </c>
      <c r="BD31" s="18"/>
      <c r="BE31" s="18"/>
      <c r="BF31" s="37">
        <f t="shared" si="26"/>
        <v>1868000</v>
      </c>
      <c r="BG31" s="30"/>
      <c r="BH31" s="30"/>
      <c r="BI31" s="26">
        <f t="shared" si="28"/>
        <v>1868000</v>
      </c>
      <c r="BJ31" s="37">
        <v>2120000</v>
      </c>
      <c r="BK31" s="18"/>
      <c r="BL31" s="22">
        <v>1993</v>
      </c>
      <c r="BM31" s="18"/>
      <c r="BN31" s="259">
        <f t="shared" si="31"/>
        <v>1993</v>
      </c>
      <c r="BO31" s="226">
        <f t="shared" si="32"/>
        <v>2120000</v>
      </c>
      <c r="BP31" s="156"/>
      <c r="BQ31" s="18"/>
      <c r="BR31" s="226">
        <f t="shared" si="34"/>
        <v>0</v>
      </c>
      <c r="BS31" s="30">
        <f t="shared" si="6"/>
        <v>2120000</v>
      </c>
      <c r="BT31" s="18"/>
      <c r="BU31" s="18"/>
      <c r="BV31" s="18"/>
      <c r="BW31" s="18"/>
      <c r="BX31" s="18"/>
      <c r="BY31" s="26"/>
      <c r="BZ31" s="226"/>
      <c r="CA31" s="30">
        <f t="shared" si="36"/>
        <v>2120000</v>
      </c>
      <c r="CB31" s="18"/>
      <c r="CC31" s="18"/>
      <c r="CD31" s="18"/>
      <c r="CE31" s="18"/>
      <c r="CF31" s="226">
        <f t="shared" si="38"/>
        <v>0</v>
      </c>
      <c r="CG31" s="30">
        <f t="shared" si="39"/>
        <v>2120000</v>
      </c>
      <c r="CH31" s="18"/>
      <c r="CI31" s="18"/>
      <c r="CJ31" s="18"/>
      <c r="CK31" s="18"/>
      <c r="CL31" s="18"/>
      <c r="CM31" s="18"/>
      <c r="CN31" s="18"/>
      <c r="CO31" s="18"/>
      <c r="CP31" s="18"/>
      <c r="CQ31" s="169"/>
      <c r="CR31" s="226">
        <f t="shared" si="41"/>
        <v>0</v>
      </c>
      <c r="CS31" s="30">
        <f t="shared" si="42"/>
        <v>2120000</v>
      </c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226">
        <f t="shared" si="43"/>
        <v>0</v>
      </c>
      <c r="DF31" s="226">
        <f t="shared" si="44"/>
        <v>2120000</v>
      </c>
      <c r="DG31" s="367">
        <f t="shared" si="45"/>
        <v>0</v>
      </c>
    </row>
    <row r="32" spans="1:111" ht="29.25" hidden="1" customHeight="1" x14ac:dyDescent="0.25">
      <c r="A32" s="73" t="s">
        <v>61</v>
      </c>
      <c r="B32" s="59" t="s">
        <v>62</v>
      </c>
      <c r="C32" s="11"/>
      <c r="D32" s="12"/>
      <c r="E32" s="13"/>
      <c r="F32" s="14"/>
      <c r="G32" s="11"/>
      <c r="H32" s="18">
        <v>80</v>
      </c>
      <c r="I32" s="18">
        <v>80</v>
      </c>
      <c r="J32" s="19">
        <v>80</v>
      </c>
      <c r="K32" s="20">
        <v>80</v>
      </c>
      <c r="L32" s="18"/>
      <c r="M32" s="18"/>
      <c r="N32" s="19">
        <f>J32+L32</f>
        <v>80</v>
      </c>
      <c r="O32" s="20">
        <f>K32+M32</f>
        <v>80</v>
      </c>
      <c r="P32" s="18"/>
      <c r="Q32" s="21"/>
      <c r="R32" s="19">
        <f t="shared" si="11"/>
        <v>80</v>
      </c>
      <c r="S32" s="21"/>
      <c r="T32" s="22">
        <f t="shared" si="12"/>
        <v>80</v>
      </c>
      <c r="U32" s="23">
        <v>141.54</v>
      </c>
      <c r="V32" s="24"/>
      <c r="W32" s="18"/>
      <c r="X32" s="25">
        <f t="shared" si="13"/>
        <v>141.54</v>
      </c>
      <c r="Y32" s="18"/>
      <c r="Z32" s="26"/>
      <c r="AA32" s="18"/>
      <c r="AB32" s="27">
        <f t="shared" si="14"/>
        <v>0</v>
      </c>
      <c r="AC32" s="28"/>
      <c r="AD32" s="18"/>
      <c r="AE32" s="29">
        <f t="shared" si="15"/>
        <v>0</v>
      </c>
      <c r="AF32" s="30"/>
      <c r="AG32" s="31"/>
      <c r="AH32" s="18"/>
      <c r="AI32" s="41">
        <f t="shared" si="16"/>
        <v>0</v>
      </c>
      <c r="AJ32" s="30">
        <f t="shared" si="85"/>
        <v>0</v>
      </c>
      <c r="AK32" s="32"/>
      <c r="AL32" s="18"/>
      <c r="AM32" s="7">
        <f t="shared" si="17"/>
        <v>0</v>
      </c>
      <c r="AN32" s="33"/>
      <c r="AO32" s="18"/>
      <c r="AP32" s="42">
        <f t="shared" si="19"/>
        <v>0</v>
      </c>
      <c r="AQ32" s="34"/>
      <c r="AR32" s="18"/>
      <c r="AS32" s="43">
        <f t="shared" si="20"/>
        <v>0</v>
      </c>
      <c r="AT32" s="35"/>
      <c r="AU32" s="18"/>
      <c r="AV32" s="44">
        <f t="shared" si="21"/>
        <v>0</v>
      </c>
      <c r="AW32" s="36"/>
      <c r="AX32" s="30"/>
      <c r="AY32" s="256">
        <f t="shared" si="22"/>
        <v>0</v>
      </c>
      <c r="AZ32" s="37"/>
      <c r="BA32" s="30"/>
      <c r="BB32" s="257">
        <f t="shared" si="23"/>
        <v>0</v>
      </c>
      <c r="BC32" s="258">
        <f t="shared" si="24"/>
        <v>0</v>
      </c>
      <c r="BD32" s="18"/>
      <c r="BE32" s="18"/>
      <c r="BF32" s="37">
        <f t="shared" si="26"/>
        <v>0</v>
      </c>
      <c r="BG32" s="30"/>
      <c r="BH32" s="30"/>
      <c r="BI32" s="26">
        <f t="shared" si="28"/>
        <v>0</v>
      </c>
      <c r="BJ32" s="37"/>
      <c r="BK32" s="18"/>
      <c r="BL32" s="22"/>
      <c r="BM32" s="18"/>
      <c r="BN32" s="259">
        <f t="shared" si="31"/>
        <v>0</v>
      </c>
      <c r="BO32" s="226">
        <f t="shared" si="32"/>
        <v>0</v>
      </c>
      <c r="BP32" s="156"/>
      <c r="BQ32" s="18"/>
      <c r="BR32" s="226">
        <f t="shared" si="34"/>
        <v>0</v>
      </c>
      <c r="BS32" s="30">
        <f t="shared" si="6"/>
        <v>0</v>
      </c>
      <c r="BT32" s="18"/>
      <c r="BU32" s="18"/>
      <c r="BV32" s="18"/>
      <c r="BW32" s="18"/>
      <c r="BX32" s="18"/>
      <c r="BY32" s="26"/>
      <c r="BZ32" s="226"/>
      <c r="CA32" s="30">
        <f t="shared" si="36"/>
        <v>0</v>
      </c>
      <c r="CB32" s="18"/>
      <c r="CC32" s="18"/>
      <c r="CD32" s="18"/>
      <c r="CE32" s="18"/>
      <c r="CF32" s="226">
        <f t="shared" si="38"/>
        <v>0</v>
      </c>
      <c r="CG32" s="30">
        <f t="shared" si="39"/>
        <v>0</v>
      </c>
      <c r="CH32" s="18"/>
      <c r="CI32" s="18"/>
      <c r="CJ32" s="18"/>
      <c r="CK32" s="18"/>
      <c r="CL32" s="18"/>
      <c r="CM32" s="18"/>
      <c r="CN32" s="18"/>
      <c r="CO32" s="18"/>
      <c r="CP32" s="18"/>
      <c r="CQ32" s="169"/>
      <c r="CR32" s="226">
        <f t="shared" si="41"/>
        <v>0</v>
      </c>
      <c r="CS32" s="30">
        <f t="shared" si="42"/>
        <v>0</v>
      </c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226">
        <f t="shared" si="43"/>
        <v>0</v>
      </c>
      <c r="DF32" s="226">
        <f t="shared" si="44"/>
        <v>0</v>
      </c>
      <c r="DG32" s="367">
        <f t="shared" si="45"/>
        <v>0</v>
      </c>
    </row>
    <row r="33" spans="1:111" ht="29.25" customHeight="1" x14ac:dyDescent="0.25">
      <c r="A33" s="73" t="s">
        <v>63</v>
      </c>
      <c r="B33" s="59" t="s">
        <v>64</v>
      </c>
      <c r="C33" s="11"/>
      <c r="D33" s="12"/>
      <c r="E33" s="13"/>
      <c r="F33" s="14"/>
      <c r="G33" s="11"/>
      <c r="H33" s="18"/>
      <c r="I33" s="18"/>
      <c r="J33" s="19"/>
      <c r="K33" s="20"/>
      <c r="L33" s="18"/>
      <c r="M33" s="18"/>
      <c r="N33" s="19"/>
      <c r="O33" s="20"/>
      <c r="P33" s="18"/>
      <c r="Q33" s="21"/>
      <c r="R33" s="19"/>
      <c r="S33" s="21"/>
      <c r="T33" s="22"/>
      <c r="U33" s="23"/>
      <c r="V33" s="24"/>
      <c r="W33" s="18"/>
      <c r="X33" s="25"/>
      <c r="Y33" s="18"/>
      <c r="Z33" s="26"/>
      <c r="AA33" s="18"/>
      <c r="AB33" s="27"/>
      <c r="AC33" s="28"/>
      <c r="AD33" s="18"/>
      <c r="AE33" s="29">
        <f>AE34</f>
        <v>134</v>
      </c>
      <c r="AF33" s="30">
        <f>AF34</f>
        <v>202</v>
      </c>
      <c r="AG33" s="31">
        <f t="shared" ref="AG33:AH33" si="115">AG34</f>
        <v>770.26</v>
      </c>
      <c r="AH33" s="18">
        <f t="shared" si="115"/>
        <v>0</v>
      </c>
      <c r="AI33" s="41">
        <f t="shared" si="16"/>
        <v>770.26</v>
      </c>
      <c r="AJ33" s="30">
        <f t="shared" ref="AJ33:AL33" si="116">AJ34</f>
        <v>215</v>
      </c>
      <c r="AK33" s="32">
        <f t="shared" si="116"/>
        <v>753.12</v>
      </c>
      <c r="AL33" s="18">
        <f t="shared" si="116"/>
        <v>0</v>
      </c>
      <c r="AM33" s="7">
        <f t="shared" si="17"/>
        <v>753.12</v>
      </c>
      <c r="AN33" s="33">
        <f>AN34</f>
        <v>580.21</v>
      </c>
      <c r="AO33" s="18">
        <f t="shared" ref="AO33:DD33" si="117">AO34</f>
        <v>0</v>
      </c>
      <c r="AP33" s="42">
        <f t="shared" si="19"/>
        <v>580.21</v>
      </c>
      <c r="AQ33" s="34">
        <f t="shared" si="117"/>
        <v>749</v>
      </c>
      <c r="AR33" s="18">
        <f t="shared" si="117"/>
        <v>0</v>
      </c>
      <c r="AS33" s="43">
        <f t="shared" si="20"/>
        <v>749</v>
      </c>
      <c r="AT33" s="35">
        <f t="shared" si="117"/>
        <v>794</v>
      </c>
      <c r="AU33" s="18">
        <f t="shared" si="117"/>
        <v>0</v>
      </c>
      <c r="AV33" s="44">
        <f t="shared" si="21"/>
        <v>794</v>
      </c>
      <c r="AW33" s="36">
        <f t="shared" si="117"/>
        <v>2337</v>
      </c>
      <c r="AX33" s="30">
        <f t="shared" si="117"/>
        <v>0</v>
      </c>
      <c r="AY33" s="256">
        <f t="shared" si="22"/>
        <v>2337</v>
      </c>
      <c r="AZ33" s="37">
        <f t="shared" si="117"/>
        <v>2502</v>
      </c>
      <c r="BA33" s="30">
        <f t="shared" si="117"/>
        <v>0</v>
      </c>
      <c r="BB33" s="257">
        <f t="shared" si="23"/>
        <v>2502</v>
      </c>
      <c r="BC33" s="258">
        <f t="shared" si="24"/>
        <v>2502000</v>
      </c>
      <c r="BD33" s="18">
        <f t="shared" si="117"/>
        <v>0</v>
      </c>
      <c r="BE33" s="18">
        <f t="shared" si="117"/>
        <v>0</v>
      </c>
      <c r="BF33" s="37">
        <f t="shared" si="26"/>
        <v>2502000</v>
      </c>
      <c r="BG33" s="30">
        <f t="shared" si="117"/>
        <v>0</v>
      </c>
      <c r="BH33" s="30">
        <f t="shared" si="117"/>
        <v>0</v>
      </c>
      <c r="BI33" s="26">
        <f t="shared" si="28"/>
        <v>2502000</v>
      </c>
      <c r="BJ33" s="37">
        <f t="shared" si="117"/>
        <v>1950000</v>
      </c>
      <c r="BK33" s="18">
        <f t="shared" si="117"/>
        <v>0</v>
      </c>
      <c r="BL33" s="22">
        <f t="shared" si="117"/>
        <v>2670</v>
      </c>
      <c r="BM33" s="18">
        <f t="shared" si="117"/>
        <v>0</v>
      </c>
      <c r="BN33" s="259">
        <f t="shared" si="31"/>
        <v>2670</v>
      </c>
      <c r="BO33" s="226">
        <f t="shared" si="32"/>
        <v>1950000</v>
      </c>
      <c r="BP33" s="156">
        <f t="shared" si="117"/>
        <v>0</v>
      </c>
      <c r="BQ33" s="18">
        <f t="shared" si="117"/>
        <v>0</v>
      </c>
      <c r="BR33" s="226">
        <f t="shared" si="34"/>
        <v>0</v>
      </c>
      <c r="BS33" s="30">
        <f t="shared" si="6"/>
        <v>1950000</v>
      </c>
      <c r="BT33" s="18">
        <f t="shared" si="117"/>
        <v>0</v>
      </c>
      <c r="BU33" s="18">
        <f t="shared" si="117"/>
        <v>0</v>
      </c>
      <c r="BV33" s="18">
        <f t="shared" si="117"/>
        <v>0</v>
      </c>
      <c r="BW33" s="18">
        <f t="shared" si="117"/>
        <v>0</v>
      </c>
      <c r="BX33" s="18">
        <f t="shared" si="117"/>
        <v>0</v>
      </c>
      <c r="BY33" s="26">
        <f t="shared" si="117"/>
        <v>0</v>
      </c>
      <c r="BZ33" s="226"/>
      <c r="CA33" s="30">
        <f t="shared" si="36"/>
        <v>1950000</v>
      </c>
      <c r="CB33" s="18">
        <f t="shared" si="117"/>
        <v>0</v>
      </c>
      <c r="CC33" s="18">
        <f t="shared" si="117"/>
        <v>0</v>
      </c>
      <c r="CD33" s="18">
        <f t="shared" si="117"/>
        <v>0</v>
      </c>
      <c r="CE33" s="18">
        <f t="shared" si="117"/>
        <v>0</v>
      </c>
      <c r="CF33" s="226">
        <f t="shared" si="38"/>
        <v>0</v>
      </c>
      <c r="CG33" s="30">
        <f t="shared" si="39"/>
        <v>1950000</v>
      </c>
      <c r="CH33" s="18">
        <f t="shared" si="117"/>
        <v>0</v>
      </c>
      <c r="CI33" s="18">
        <f t="shared" si="117"/>
        <v>0</v>
      </c>
      <c r="CJ33" s="18">
        <f t="shared" si="117"/>
        <v>0</v>
      </c>
      <c r="CK33" s="18">
        <f t="shared" si="117"/>
        <v>0</v>
      </c>
      <c r="CL33" s="18">
        <f t="shared" si="117"/>
        <v>0</v>
      </c>
      <c r="CM33" s="18">
        <f t="shared" si="117"/>
        <v>0</v>
      </c>
      <c r="CN33" s="18">
        <f t="shared" si="117"/>
        <v>0</v>
      </c>
      <c r="CO33" s="18">
        <f t="shared" si="117"/>
        <v>0</v>
      </c>
      <c r="CP33" s="18">
        <f t="shared" si="117"/>
        <v>0</v>
      </c>
      <c r="CQ33" s="169">
        <f t="shared" si="117"/>
        <v>0</v>
      </c>
      <c r="CR33" s="226">
        <f t="shared" si="41"/>
        <v>0</v>
      </c>
      <c r="CS33" s="30">
        <f t="shared" si="42"/>
        <v>1950000</v>
      </c>
      <c r="CT33" s="18">
        <f t="shared" si="117"/>
        <v>0</v>
      </c>
      <c r="CU33" s="18">
        <f t="shared" si="117"/>
        <v>0</v>
      </c>
      <c r="CV33" s="18">
        <f t="shared" si="117"/>
        <v>0</v>
      </c>
      <c r="CW33" s="18">
        <f t="shared" si="117"/>
        <v>0</v>
      </c>
      <c r="CX33" s="18">
        <f t="shared" si="117"/>
        <v>0</v>
      </c>
      <c r="CY33" s="18">
        <f t="shared" si="117"/>
        <v>0</v>
      </c>
      <c r="CZ33" s="18">
        <f t="shared" si="117"/>
        <v>0</v>
      </c>
      <c r="DA33" s="18">
        <f t="shared" si="117"/>
        <v>0</v>
      </c>
      <c r="DB33" s="18">
        <f t="shared" si="117"/>
        <v>0</v>
      </c>
      <c r="DC33" s="18">
        <f t="shared" si="117"/>
        <v>0</v>
      </c>
      <c r="DD33" s="18">
        <f t="shared" si="117"/>
        <v>0</v>
      </c>
      <c r="DE33" s="226">
        <f t="shared" si="43"/>
        <v>0</v>
      </c>
      <c r="DF33" s="226">
        <f t="shared" si="44"/>
        <v>1950000</v>
      </c>
      <c r="DG33" s="367">
        <f t="shared" si="45"/>
        <v>0</v>
      </c>
    </row>
    <row r="34" spans="1:111" ht="36.75" customHeight="1" x14ac:dyDescent="0.25">
      <c r="A34" s="73" t="s">
        <v>65</v>
      </c>
      <c r="B34" s="59" t="s">
        <v>66</v>
      </c>
      <c r="C34" s="11"/>
      <c r="D34" s="12"/>
      <c r="E34" s="13"/>
      <c r="F34" s="14"/>
      <c r="G34" s="11"/>
      <c r="H34" s="18"/>
      <c r="I34" s="18"/>
      <c r="J34" s="19"/>
      <c r="K34" s="20"/>
      <c r="L34" s="18"/>
      <c r="M34" s="18"/>
      <c r="N34" s="19"/>
      <c r="O34" s="20"/>
      <c r="P34" s="18"/>
      <c r="Q34" s="21"/>
      <c r="R34" s="19"/>
      <c r="S34" s="21"/>
      <c r="T34" s="22"/>
      <c r="U34" s="23"/>
      <c r="V34" s="24"/>
      <c r="W34" s="18"/>
      <c r="X34" s="25"/>
      <c r="Y34" s="18"/>
      <c r="Z34" s="26"/>
      <c r="AA34" s="18"/>
      <c r="AB34" s="27"/>
      <c r="AC34" s="28"/>
      <c r="AD34" s="18"/>
      <c r="AE34" s="29">
        <v>134</v>
      </c>
      <c r="AF34" s="30">
        <v>202</v>
      </c>
      <c r="AG34" s="31">
        <v>770.26</v>
      </c>
      <c r="AH34" s="18"/>
      <c r="AI34" s="41">
        <f t="shared" si="16"/>
        <v>770.26</v>
      </c>
      <c r="AJ34" s="30">
        <v>215</v>
      </c>
      <c r="AK34" s="32">
        <v>753.12</v>
      </c>
      <c r="AL34" s="18"/>
      <c r="AM34" s="7">
        <f t="shared" si="17"/>
        <v>753.12</v>
      </c>
      <c r="AN34" s="33">
        <v>580.21</v>
      </c>
      <c r="AO34" s="18"/>
      <c r="AP34" s="42">
        <f t="shared" si="19"/>
        <v>580.21</v>
      </c>
      <c r="AQ34" s="34">
        <v>749</v>
      </c>
      <c r="AR34" s="18"/>
      <c r="AS34" s="43">
        <f t="shared" si="20"/>
        <v>749</v>
      </c>
      <c r="AT34" s="35">
        <v>794</v>
      </c>
      <c r="AU34" s="18"/>
      <c r="AV34" s="44">
        <f t="shared" si="21"/>
        <v>794</v>
      </c>
      <c r="AW34" s="36">
        <v>2337</v>
      </c>
      <c r="AX34" s="30"/>
      <c r="AY34" s="256">
        <f t="shared" si="22"/>
        <v>2337</v>
      </c>
      <c r="AZ34" s="37">
        <v>2502</v>
      </c>
      <c r="BA34" s="30"/>
      <c r="BB34" s="257">
        <f t="shared" si="23"/>
        <v>2502</v>
      </c>
      <c r="BC34" s="258">
        <f t="shared" si="24"/>
        <v>2502000</v>
      </c>
      <c r="BD34" s="18"/>
      <c r="BE34" s="18"/>
      <c r="BF34" s="37">
        <f t="shared" si="26"/>
        <v>2502000</v>
      </c>
      <c r="BG34" s="30"/>
      <c r="BH34" s="30"/>
      <c r="BI34" s="26">
        <f t="shared" si="28"/>
        <v>2502000</v>
      </c>
      <c r="BJ34" s="37">
        <v>1950000</v>
      </c>
      <c r="BK34" s="18"/>
      <c r="BL34" s="22">
        <v>2670</v>
      </c>
      <c r="BM34" s="18"/>
      <c r="BN34" s="259">
        <f t="shared" si="31"/>
        <v>2670</v>
      </c>
      <c r="BO34" s="226">
        <f t="shared" si="32"/>
        <v>1950000</v>
      </c>
      <c r="BP34" s="156"/>
      <c r="BQ34" s="18"/>
      <c r="BR34" s="226">
        <f t="shared" si="34"/>
        <v>0</v>
      </c>
      <c r="BS34" s="30">
        <f t="shared" si="6"/>
        <v>1950000</v>
      </c>
      <c r="BT34" s="18"/>
      <c r="BU34" s="18"/>
      <c r="BV34" s="18"/>
      <c r="BW34" s="18"/>
      <c r="BX34" s="18"/>
      <c r="BY34" s="26"/>
      <c r="BZ34" s="226"/>
      <c r="CA34" s="30">
        <f t="shared" si="36"/>
        <v>1950000</v>
      </c>
      <c r="CB34" s="18"/>
      <c r="CC34" s="18"/>
      <c r="CD34" s="18"/>
      <c r="CE34" s="18"/>
      <c r="CF34" s="226">
        <f t="shared" si="38"/>
        <v>0</v>
      </c>
      <c r="CG34" s="30">
        <f t="shared" si="39"/>
        <v>1950000</v>
      </c>
      <c r="CH34" s="18"/>
      <c r="CI34" s="18"/>
      <c r="CJ34" s="18"/>
      <c r="CK34" s="18"/>
      <c r="CL34" s="18"/>
      <c r="CM34" s="18"/>
      <c r="CN34" s="18"/>
      <c r="CO34" s="18"/>
      <c r="CP34" s="18"/>
      <c r="CQ34" s="169"/>
      <c r="CR34" s="226">
        <f t="shared" si="41"/>
        <v>0</v>
      </c>
      <c r="CS34" s="30">
        <f t="shared" si="42"/>
        <v>1950000</v>
      </c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226">
        <f t="shared" si="43"/>
        <v>0</v>
      </c>
      <c r="DF34" s="226">
        <f t="shared" si="44"/>
        <v>1950000</v>
      </c>
      <c r="DG34" s="367">
        <f t="shared" si="45"/>
        <v>0</v>
      </c>
    </row>
    <row r="35" spans="1:111" s="83" customFormat="1" x14ac:dyDescent="0.25">
      <c r="A35" s="58" t="s">
        <v>67</v>
      </c>
      <c r="B35" s="143" t="s">
        <v>68</v>
      </c>
      <c r="C35" s="8">
        <f t="shared" ref="C35:AL35" si="118">C36+C38</f>
        <v>88841</v>
      </c>
      <c r="D35" s="15">
        <f t="shared" si="118"/>
        <v>43990</v>
      </c>
      <c r="E35" s="16">
        <f t="shared" si="118"/>
        <v>97830</v>
      </c>
      <c r="F35" s="10">
        <f t="shared" si="118"/>
        <v>86046</v>
      </c>
      <c r="G35" s="8">
        <f t="shared" si="118"/>
        <v>89525</v>
      </c>
      <c r="H35" s="45">
        <f t="shared" si="118"/>
        <v>59879.53</v>
      </c>
      <c r="I35" s="45">
        <f t="shared" si="118"/>
        <v>61223.03</v>
      </c>
      <c r="J35" s="46">
        <f t="shared" si="118"/>
        <v>59879.530000000006</v>
      </c>
      <c r="K35" s="47">
        <f t="shared" si="118"/>
        <v>61223.040000000001</v>
      </c>
      <c r="L35" s="45">
        <f t="shared" si="118"/>
        <v>0</v>
      </c>
      <c r="M35" s="45">
        <f t="shared" si="118"/>
        <v>0</v>
      </c>
      <c r="N35" s="46">
        <f t="shared" si="118"/>
        <v>59879.530000000006</v>
      </c>
      <c r="O35" s="47">
        <f t="shared" si="118"/>
        <v>61223.040000000001</v>
      </c>
      <c r="P35" s="45">
        <f t="shared" si="118"/>
        <v>0</v>
      </c>
      <c r="Q35" s="48">
        <f t="shared" si="118"/>
        <v>0</v>
      </c>
      <c r="R35" s="46">
        <f t="shared" si="11"/>
        <v>59879.530000000006</v>
      </c>
      <c r="S35" s="48">
        <f t="shared" si="118"/>
        <v>0</v>
      </c>
      <c r="T35" s="56">
        <f t="shared" si="12"/>
        <v>59879.530000000006</v>
      </c>
      <c r="U35" s="49">
        <f t="shared" si="118"/>
        <v>67127</v>
      </c>
      <c r="V35" s="50">
        <f t="shared" si="118"/>
        <v>0</v>
      </c>
      <c r="W35" s="45">
        <f t="shared" si="118"/>
        <v>0</v>
      </c>
      <c r="X35" s="25">
        <f t="shared" si="13"/>
        <v>67127</v>
      </c>
      <c r="Y35" s="45">
        <f t="shared" si="118"/>
        <v>0</v>
      </c>
      <c r="Z35" s="51">
        <f t="shared" si="118"/>
        <v>70038.01999999999</v>
      </c>
      <c r="AA35" s="45">
        <f t="shared" si="118"/>
        <v>0</v>
      </c>
      <c r="AB35" s="166">
        <f t="shared" si="14"/>
        <v>70038.01999999999</v>
      </c>
      <c r="AC35" s="28">
        <f>AC36+AC38</f>
        <v>45199.259999999995</v>
      </c>
      <c r="AD35" s="45">
        <f t="shared" si="118"/>
        <v>0</v>
      </c>
      <c r="AE35" s="29">
        <f t="shared" si="15"/>
        <v>45199.259999999995</v>
      </c>
      <c r="AF35" s="52">
        <f t="shared" si="118"/>
        <v>46632.78</v>
      </c>
      <c r="AG35" s="31">
        <f t="shared" si="118"/>
        <v>45607.61</v>
      </c>
      <c r="AH35" s="45">
        <f t="shared" si="118"/>
        <v>0</v>
      </c>
      <c r="AI35" s="41">
        <f t="shared" si="16"/>
        <v>45607.61</v>
      </c>
      <c r="AJ35" s="52">
        <f>AJ36+AJ38</f>
        <v>48147.26</v>
      </c>
      <c r="AK35" s="32">
        <f t="shared" si="118"/>
        <v>47319.770000000004</v>
      </c>
      <c r="AL35" s="45">
        <f t="shared" si="118"/>
        <v>0</v>
      </c>
      <c r="AM35" s="7">
        <f t="shared" si="17"/>
        <v>47319.770000000004</v>
      </c>
      <c r="AN35" s="42">
        <f t="shared" ref="AN35:AU35" si="119">AN36+AN38</f>
        <v>51342.39</v>
      </c>
      <c r="AO35" s="45">
        <f t="shared" si="119"/>
        <v>0</v>
      </c>
      <c r="AP35" s="42">
        <f t="shared" si="19"/>
        <v>51342.39</v>
      </c>
      <c r="AQ35" s="43">
        <f t="shared" si="119"/>
        <v>52261.31</v>
      </c>
      <c r="AR35" s="45">
        <f t="shared" si="119"/>
        <v>0</v>
      </c>
      <c r="AS35" s="43">
        <f t="shared" si="20"/>
        <v>52261.31</v>
      </c>
      <c r="AT35" s="53">
        <f t="shared" si="119"/>
        <v>53767.71</v>
      </c>
      <c r="AU35" s="45">
        <f t="shared" si="119"/>
        <v>0</v>
      </c>
      <c r="AV35" s="44">
        <f t="shared" si="21"/>
        <v>53767.71</v>
      </c>
      <c r="AW35" s="54">
        <f t="shared" ref="AW35:BM35" si="120">AW36+AW38</f>
        <v>56930</v>
      </c>
      <c r="AX35" s="52">
        <f t="shared" si="120"/>
        <v>0</v>
      </c>
      <c r="AY35" s="256">
        <f t="shared" si="22"/>
        <v>56930</v>
      </c>
      <c r="AZ35" s="55">
        <f t="shared" si="120"/>
        <v>58306</v>
      </c>
      <c r="BA35" s="52">
        <f t="shared" si="120"/>
        <v>0</v>
      </c>
      <c r="BB35" s="257">
        <f t="shared" si="23"/>
        <v>58306</v>
      </c>
      <c r="BC35" s="258">
        <f t="shared" si="24"/>
        <v>58306000</v>
      </c>
      <c r="BD35" s="45">
        <f t="shared" ref="BD35:BE35" si="121">BD36+BD38</f>
        <v>0</v>
      </c>
      <c r="BE35" s="45">
        <f t="shared" si="121"/>
        <v>0</v>
      </c>
      <c r="BF35" s="37">
        <f t="shared" si="26"/>
        <v>58306000</v>
      </c>
      <c r="BG35" s="30">
        <f t="shared" ref="BG35:BH35" si="122">BG36+BG38</f>
        <v>0</v>
      </c>
      <c r="BH35" s="30">
        <f t="shared" si="122"/>
        <v>0</v>
      </c>
      <c r="BI35" s="26">
        <f t="shared" si="28"/>
        <v>58306000</v>
      </c>
      <c r="BJ35" s="37">
        <f t="shared" ref="BJ35" si="123">BJ36+BJ38</f>
        <v>70370000</v>
      </c>
      <c r="BK35" s="45">
        <f t="shared" ref="BK35" si="124">BK36+BK38</f>
        <v>0</v>
      </c>
      <c r="BL35" s="56">
        <f t="shared" si="120"/>
        <v>59718</v>
      </c>
      <c r="BM35" s="45">
        <f t="shared" si="120"/>
        <v>0</v>
      </c>
      <c r="BN35" s="259">
        <f t="shared" si="31"/>
        <v>59718</v>
      </c>
      <c r="BO35" s="226">
        <f t="shared" si="32"/>
        <v>70370000</v>
      </c>
      <c r="BP35" s="157">
        <f t="shared" ref="BP35:BT35" si="125">BP36+BP38</f>
        <v>0</v>
      </c>
      <c r="BQ35" s="45">
        <f t="shared" si="125"/>
        <v>0</v>
      </c>
      <c r="BR35" s="226">
        <f t="shared" si="34"/>
        <v>0</v>
      </c>
      <c r="BS35" s="30">
        <f t="shared" si="6"/>
        <v>70370000</v>
      </c>
      <c r="BT35" s="45">
        <f t="shared" si="125"/>
        <v>0</v>
      </c>
      <c r="BU35" s="45">
        <f t="shared" ref="BU35:CD35" si="126">BU36+BU38</f>
        <v>0</v>
      </c>
      <c r="BV35" s="45">
        <f t="shared" si="126"/>
        <v>0</v>
      </c>
      <c r="BW35" s="45">
        <f t="shared" si="126"/>
        <v>0</v>
      </c>
      <c r="BX35" s="45">
        <f t="shared" si="126"/>
        <v>0</v>
      </c>
      <c r="BY35" s="51">
        <f t="shared" si="126"/>
        <v>0</v>
      </c>
      <c r="BZ35" s="188"/>
      <c r="CA35" s="30">
        <f t="shared" si="36"/>
        <v>70370000</v>
      </c>
      <c r="CB35" s="45">
        <f t="shared" si="126"/>
        <v>0</v>
      </c>
      <c r="CC35" s="45">
        <f t="shared" si="126"/>
        <v>0</v>
      </c>
      <c r="CD35" s="45">
        <f t="shared" si="126"/>
        <v>0</v>
      </c>
      <c r="CE35" s="45">
        <f t="shared" ref="CE35" si="127">CE36+CE38</f>
        <v>0</v>
      </c>
      <c r="CF35" s="226">
        <f t="shared" si="38"/>
        <v>0</v>
      </c>
      <c r="CG35" s="30">
        <f t="shared" si="39"/>
        <v>70370000</v>
      </c>
      <c r="CH35" s="45">
        <f t="shared" ref="CH35:DD35" si="128">CH36+CH38</f>
        <v>0</v>
      </c>
      <c r="CI35" s="45">
        <f t="shared" si="128"/>
        <v>0</v>
      </c>
      <c r="CJ35" s="45">
        <f t="shared" si="128"/>
        <v>0</v>
      </c>
      <c r="CK35" s="45">
        <f t="shared" si="128"/>
        <v>0</v>
      </c>
      <c r="CL35" s="45">
        <f t="shared" si="128"/>
        <v>0</v>
      </c>
      <c r="CM35" s="45">
        <f t="shared" si="128"/>
        <v>0</v>
      </c>
      <c r="CN35" s="45">
        <f t="shared" si="128"/>
        <v>0</v>
      </c>
      <c r="CO35" s="45">
        <f t="shared" si="128"/>
        <v>0</v>
      </c>
      <c r="CP35" s="45">
        <f t="shared" si="128"/>
        <v>0</v>
      </c>
      <c r="CQ35" s="170">
        <f t="shared" si="128"/>
        <v>0</v>
      </c>
      <c r="CR35" s="226">
        <f t="shared" si="41"/>
        <v>0</v>
      </c>
      <c r="CS35" s="30">
        <f t="shared" si="42"/>
        <v>70370000</v>
      </c>
      <c r="CT35" s="45">
        <f t="shared" si="128"/>
        <v>0</v>
      </c>
      <c r="CU35" s="45">
        <f t="shared" si="128"/>
        <v>0</v>
      </c>
      <c r="CV35" s="45">
        <f t="shared" si="128"/>
        <v>0</v>
      </c>
      <c r="CW35" s="45">
        <f t="shared" si="128"/>
        <v>0</v>
      </c>
      <c r="CX35" s="45">
        <f t="shared" si="128"/>
        <v>0</v>
      </c>
      <c r="CY35" s="45">
        <f t="shared" si="128"/>
        <v>0</v>
      </c>
      <c r="CZ35" s="45">
        <f t="shared" si="128"/>
        <v>0</v>
      </c>
      <c r="DA35" s="45">
        <f t="shared" si="128"/>
        <v>0</v>
      </c>
      <c r="DB35" s="45">
        <f t="shared" si="128"/>
        <v>0</v>
      </c>
      <c r="DC35" s="45">
        <f t="shared" si="128"/>
        <v>0</v>
      </c>
      <c r="DD35" s="45">
        <f t="shared" si="128"/>
        <v>0</v>
      </c>
      <c r="DE35" s="226">
        <f t="shared" si="43"/>
        <v>0</v>
      </c>
      <c r="DF35" s="226">
        <f t="shared" si="44"/>
        <v>70370000</v>
      </c>
      <c r="DG35" s="367">
        <f t="shared" si="45"/>
        <v>0</v>
      </c>
    </row>
    <row r="36" spans="1:111" ht="23.25" customHeight="1" x14ac:dyDescent="0.25">
      <c r="A36" s="73" t="s">
        <v>69</v>
      </c>
      <c r="B36" s="59" t="s">
        <v>70</v>
      </c>
      <c r="C36" s="11">
        <f t="shared" ref="C36:BM36" si="129">C37</f>
        <v>4550</v>
      </c>
      <c r="D36" s="12">
        <f t="shared" si="129"/>
        <v>5200</v>
      </c>
      <c r="E36" s="13">
        <f t="shared" si="129"/>
        <v>0</v>
      </c>
      <c r="F36" s="14">
        <f t="shared" si="129"/>
        <v>4746</v>
      </c>
      <c r="G36" s="11">
        <f t="shared" si="129"/>
        <v>4746</v>
      </c>
      <c r="H36" s="18">
        <f t="shared" si="129"/>
        <v>5956.04</v>
      </c>
      <c r="I36" s="18">
        <f t="shared" si="129"/>
        <v>6624.18</v>
      </c>
      <c r="J36" s="19">
        <f t="shared" si="129"/>
        <v>5956.04</v>
      </c>
      <c r="K36" s="20">
        <f t="shared" si="129"/>
        <v>6624.18</v>
      </c>
      <c r="L36" s="18">
        <f t="shared" si="129"/>
        <v>0</v>
      </c>
      <c r="M36" s="18">
        <f t="shared" si="129"/>
        <v>0</v>
      </c>
      <c r="N36" s="19">
        <f t="shared" si="129"/>
        <v>5956.04</v>
      </c>
      <c r="O36" s="20">
        <f t="shared" si="129"/>
        <v>6624.18</v>
      </c>
      <c r="P36" s="18">
        <f t="shared" si="129"/>
        <v>0</v>
      </c>
      <c r="Q36" s="21">
        <f t="shared" si="129"/>
        <v>0</v>
      </c>
      <c r="R36" s="19">
        <f t="shared" si="11"/>
        <v>5956.04</v>
      </c>
      <c r="S36" s="21">
        <f t="shared" si="129"/>
        <v>0</v>
      </c>
      <c r="T36" s="22">
        <f t="shared" si="12"/>
        <v>5956.04</v>
      </c>
      <c r="U36" s="23">
        <f t="shared" si="129"/>
        <v>5800</v>
      </c>
      <c r="V36" s="24">
        <f t="shared" si="129"/>
        <v>0</v>
      </c>
      <c r="W36" s="18">
        <f t="shared" si="129"/>
        <v>0</v>
      </c>
      <c r="X36" s="25">
        <f t="shared" si="13"/>
        <v>5800</v>
      </c>
      <c r="Y36" s="18">
        <f t="shared" si="129"/>
        <v>0</v>
      </c>
      <c r="Z36" s="26">
        <f t="shared" si="129"/>
        <v>6731.54</v>
      </c>
      <c r="AA36" s="18">
        <f t="shared" si="129"/>
        <v>0</v>
      </c>
      <c r="AB36" s="27">
        <f t="shared" si="14"/>
        <v>6731.54</v>
      </c>
      <c r="AC36" s="28">
        <f>AC37</f>
        <v>13403.91</v>
      </c>
      <c r="AD36" s="18">
        <f t="shared" si="129"/>
        <v>0</v>
      </c>
      <c r="AE36" s="29">
        <f t="shared" si="15"/>
        <v>13403.91</v>
      </c>
      <c r="AF36" s="30">
        <f t="shared" si="129"/>
        <v>14744.03</v>
      </c>
      <c r="AG36" s="31">
        <f t="shared" si="129"/>
        <v>16509.8</v>
      </c>
      <c r="AH36" s="18">
        <f t="shared" si="129"/>
        <v>0</v>
      </c>
      <c r="AI36" s="41">
        <f t="shared" si="16"/>
        <v>16509.8</v>
      </c>
      <c r="AJ36" s="30">
        <f t="shared" si="129"/>
        <v>16218.82</v>
      </c>
      <c r="AK36" s="32">
        <f t="shared" si="129"/>
        <v>18161.45</v>
      </c>
      <c r="AL36" s="18">
        <f t="shared" si="129"/>
        <v>0</v>
      </c>
      <c r="AM36" s="7">
        <f t="shared" si="17"/>
        <v>18161.45</v>
      </c>
      <c r="AN36" s="33">
        <f t="shared" si="129"/>
        <v>19015</v>
      </c>
      <c r="AO36" s="18">
        <f t="shared" si="129"/>
        <v>0</v>
      </c>
      <c r="AP36" s="42">
        <f t="shared" si="19"/>
        <v>19015</v>
      </c>
      <c r="AQ36" s="34">
        <f t="shared" si="129"/>
        <v>19659</v>
      </c>
      <c r="AR36" s="18">
        <f t="shared" si="129"/>
        <v>0</v>
      </c>
      <c r="AS36" s="43">
        <f t="shared" si="20"/>
        <v>19659</v>
      </c>
      <c r="AT36" s="35">
        <f t="shared" si="129"/>
        <v>20141</v>
      </c>
      <c r="AU36" s="18">
        <f t="shared" si="129"/>
        <v>0</v>
      </c>
      <c r="AV36" s="44">
        <f t="shared" si="21"/>
        <v>20141</v>
      </c>
      <c r="AW36" s="36">
        <f t="shared" si="129"/>
        <v>24750</v>
      </c>
      <c r="AX36" s="30">
        <f t="shared" si="129"/>
        <v>0</v>
      </c>
      <c r="AY36" s="256">
        <f t="shared" si="22"/>
        <v>24750</v>
      </c>
      <c r="AZ36" s="37">
        <f t="shared" si="129"/>
        <v>25143</v>
      </c>
      <c r="BA36" s="30">
        <f t="shared" si="129"/>
        <v>0</v>
      </c>
      <c r="BB36" s="257">
        <f t="shared" si="23"/>
        <v>25143</v>
      </c>
      <c r="BC36" s="258">
        <f t="shared" si="24"/>
        <v>25143000</v>
      </c>
      <c r="BD36" s="18">
        <f t="shared" si="129"/>
        <v>0</v>
      </c>
      <c r="BE36" s="18">
        <f t="shared" si="129"/>
        <v>0</v>
      </c>
      <c r="BF36" s="37">
        <f t="shared" si="26"/>
        <v>25143000</v>
      </c>
      <c r="BG36" s="30">
        <f t="shared" si="129"/>
        <v>0</v>
      </c>
      <c r="BH36" s="30">
        <f t="shared" si="129"/>
        <v>0</v>
      </c>
      <c r="BI36" s="26">
        <f t="shared" si="28"/>
        <v>25143000</v>
      </c>
      <c r="BJ36" s="37">
        <f t="shared" si="129"/>
        <v>38953000</v>
      </c>
      <c r="BK36" s="18">
        <f t="shared" si="129"/>
        <v>0</v>
      </c>
      <c r="BL36" s="22">
        <f t="shared" si="129"/>
        <v>25595</v>
      </c>
      <c r="BM36" s="18">
        <f t="shared" si="129"/>
        <v>0</v>
      </c>
      <c r="BN36" s="259">
        <f t="shared" si="31"/>
        <v>25595</v>
      </c>
      <c r="BO36" s="226">
        <f t="shared" si="32"/>
        <v>38953000</v>
      </c>
      <c r="BP36" s="156">
        <f t="shared" ref="BP36:DD36" si="130">BP37</f>
        <v>0</v>
      </c>
      <c r="BQ36" s="18">
        <f t="shared" si="130"/>
        <v>0</v>
      </c>
      <c r="BR36" s="226">
        <f t="shared" si="34"/>
        <v>0</v>
      </c>
      <c r="BS36" s="30">
        <f t="shared" si="6"/>
        <v>38953000</v>
      </c>
      <c r="BT36" s="18">
        <f t="shared" si="130"/>
        <v>0</v>
      </c>
      <c r="BU36" s="18">
        <f t="shared" si="130"/>
        <v>0</v>
      </c>
      <c r="BV36" s="18">
        <f t="shared" si="130"/>
        <v>0</v>
      </c>
      <c r="BW36" s="18">
        <f t="shared" si="130"/>
        <v>0</v>
      </c>
      <c r="BX36" s="18">
        <f t="shared" si="130"/>
        <v>0</v>
      </c>
      <c r="BY36" s="26">
        <f t="shared" si="130"/>
        <v>0</v>
      </c>
      <c r="BZ36" s="226"/>
      <c r="CA36" s="30">
        <f t="shared" si="36"/>
        <v>38953000</v>
      </c>
      <c r="CB36" s="18">
        <f t="shared" si="130"/>
        <v>0</v>
      </c>
      <c r="CC36" s="18">
        <f t="shared" si="130"/>
        <v>0</v>
      </c>
      <c r="CD36" s="18">
        <f t="shared" si="130"/>
        <v>0</v>
      </c>
      <c r="CE36" s="18">
        <f t="shared" si="130"/>
        <v>0</v>
      </c>
      <c r="CF36" s="226">
        <f t="shared" si="38"/>
        <v>0</v>
      </c>
      <c r="CG36" s="30">
        <f t="shared" si="39"/>
        <v>38953000</v>
      </c>
      <c r="CH36" s="18">
        <f t="shared" si="130"/>
        <v>0</v>
      </c>
      <c r="CI36" s="18">
        <f t="shared" si="130"/>
        <v>0</v>
      </c>
      <c r="CJ36" s="18">
        <f t="shared" si="130"/>
        <v>0</v>
      </c>
      <c r="CK36" s="18">
        <f t="shared" si="130"/>
        <v>0</v>
      </c>
      <c r="CL36" s="18">
        <f t="shared" si="130"/>
        <v>0</v>
      </c>
      <c r="CM36" s="18">
        <f t="shared" si="130"/>
        <v>0</v>
      </c>
      <c r="CN36" s="18">
        <f t="shared" si="130"/>
        <v>0</v>
      </c>
      <c r="CO36" s="18">
        <f t="shared" si="130"/>
        <v>0</v>
      </c>
      <c r="CP36" s="18">
        <f t="shared" si="130"/>
        <v>0</v>
      </c>
      <c r="CQ36" s="169">
        <f t="shared" si="130"/>
        <v>0</v>
      </c>
      <c r="CR36" s="226">
        <f t="shared" si="41"/>
        <v>0</v>
      </c>
      <c r="CS36" s="30">
        <f t="shared" si="42"/>
        <v>38953000</v>
      </c>
      <c r="CT36" s="18">
        <f t="shared" si="130"/>
        <v>0</v>
      </c>
      <c r="CU36" s="18">
        <f t="shared" si="130"/>
        <v>0</v>
      </c>
      <c r="CV36" s="18">
        <f t="shared" si="130"/>
        <v>0</v>
      </c>
      <c r="CW36" s="18">
        <f t="shared" si="130"/>
        <v>0</v>
      </c>
      <c r="CX36" s="18">
        <f t="shared" si="130"/>
        <v>0</v>
      </c>
      <c r="CY36" s="18">
        <f t="shared" si="130"/>
        <v>0</v>
      </c>
      <c r="CZ36" s="18">
        <f t="shared" si="130"/>
        <v>0</v>
      </c>
      <c r="DA36" s="18">
        <f t="shared" si="130"/>
        <v>0</v>
      </c>
      <c r="DB36" s="18">
        <f t="shared" si="130"/>
        <v>0</v>
      </c>
      <c r="DC36" s="18">
        <f t="shared" si="130"/>
        <v>0</v>
      </c>
      <c r="DD36" s="18">
        <f t="shared" si="130"/>
        <v>0</v>
      </c>
      <c r="DE36" s="226">
        <f t="shared" si="43"/>
        <v>0</v>
      </c>
      <c r="DF36" s="226">
        <f t="shared" si="44"/>
        <v>38953000</v>
      </c>
      <c r="DG36" s="367">
        <f t="shared" si="45"/>
        <v>0</v>
      </c>
    </row>
    <row r="37" spans="1:111" ht="36" x14ac:dyDescent="0.25">
      <c r="A37" s="73" t="s">
        <v>71</v>
      </c>
      <c r="B37" s="59" t="s">
        <v>72</v>
      </c>
      <c r="C37" s="11">
        <v>4550</v>
      </c>
      <c r="D37" s="12">
        <v>5200</v>
      </c>
      <c r="E37" s="13"/>
      <c r="F37" s="14">
        <v>4746</v>
      </c>
      <c r="G37" s="11">
        <v>4746</v>
      </c>
      <c r="H37" s="18">
        <v>5956.04</v>
      </c>
      <c r="I37" s="18">
        <v>6624.18</v>
      </c>
      <c r="J37" s="19">
        <v>5956.04</v>
      </c>
      <c r="K37" s="20">
        <v>6624.18</v>
      </c>
      <c r="L37" s="18"/>
      <c r="M37" s="18"/>
      <c r="N37" s="19">
        <f>J37+L37</f>
        <v>5956.04</v>
      </c>
      <c r="O37" s="20">
        <f>K37+M37</f>
        <v>6624.18</v>
      </c>
      <c r="P37" s="18"/>
      <c r="Q37" s="21"/>
      <c r="R37" s="19">
        <f t="shared" si="11"/>
        <v>5956.04</v>
      </c>
      <c r="S37" s="21"/>
      <c r="T37" s="22">
        <f t="shared" si="12"/>
        <v>5956.04</v>
      </c>
      <c r="U37" s="23">
        <v>5800</v>
      </c>
      <c r="V37" s="24"/>
      <c r="W37" s="18"/>
      <c r="X37" s="25">
        <f t="shared" si="13"/>
        <v>5800</v>
      </c>
      <c r="Y37" s="18"/>
      <c r="Z37" s="26">
        <v>6731.54</v>
      </c>
      <c r="AA37" s="18"/>
      <c r="AB37" s="27">
        <f t="shared" si="14"/>
        <v>6731.54</v>
      </c>
      <c r="AC37" s="28">
        <v>13403.91</v>
      </c>
      <c r="AD37" s="18"/>
      <c r="AE37" s="29">
        <f t="shared" si="15"/>
        <v>13403.91</v>
      </c>
      <c r="AF37" s="30">
        <v>14744.03</v>
      </c>
      <c r="AG37" s="31">
        <v>16509.8</v>
      </c>
      <c r="AH37" s="18"/>
      <c r="AI37" s="41">
        <f>AG37+AH37</f>
        <v>16509.8</v>
      </c>
      <c r="AJ37" s="30">
        <v>16218.82</v>
      </c>
      <c r="AK37" s="32">
        <v>18161.45</v>
      </c>
      <c r="AL37" s="18"/>
      <c r="AM37" s="7">
        <f t="shared" si="17"/>
        <v>18161.45</v>
      </c>
      <c r="AN37" s="33">
        <v>19015</v>
      </c>
      <c r="AO37" s="18"/>
      <c r="AP37" s="42">
        <f t="shared" si="19"/>
        <v>19015</v>
      </c>
      <c r="AQ37" s="34">
        <v>19659</v>
      </c>
      <c r="AR37" s="18"/>
      <c r="AS37" s="43">
        <f t="shared" si="20"/>
        <v>19659</v>
      </c>
      <c r="AT37" s="35">
        <v>20141</v>
      </c>
      <c r="AU37" s="18"/>
      <c r="AV37" s="44">
        <f t="shared" si="21"/>
        <v>20141</v>
      </c>
      <c r="AW37" s="36">
        <v>24750</v>
      </c>
      <c r="AX37" s="30"/>
      <c r="AY37" s="256">
        <f t="shared" si="22"/>
        <v>24750</v>
      </c>
      <c r="AZ37" s="37">
        <v>25143</v>
      </c>
      <c r="BA37" s="30"/>
      <c r="BB37" s="257">
        <f t="shared" si="23"/>
        <v>25143</v>
      </c>
      <c r="BC37" s="258">
        <f t="shared" si="24"/>
        <v>25143000</v>
      </c>
      <c r="BD37" s="18"/>
      <c r="BE37" s="18"/>
      <c r="BF37" s="37">
        <f t="shared" si="26"/>
        <v>25143000</v>
      </c>
      <c r="BG37" s="30"/>
      <c r="BH37" s="30"/>
      <c r="BI37" s="26">
        <f t="shared" si="28"/>
        <v>25143000</v>
      </c>
      <c r="BJ37" s="37">
        <v>38953000</v>
      </c>
      <c r="BK37" s="18"/>
      <c r="BL37" s="22">
        <v>25595</v>
      </c>
      <c r="BM37" s="18"/>
      <c r="BN37" s="259">
        <f t="shared" si="31"/>
        <v>25595</v>
      </c>
      <c r="BO37" s="226">
        <f t="shared" si="32"/>
        <v>38953000</v>
      </c>
      <c r="BP37" s="156"/>
      <c r="BQ37" s="18"/>
      <c r="BR37" s="226">
        <f t="shared" si="34"/>
        <v>0</v>
      </c>
      <c r="BS37" s="30">
        <f t="shared" ref="BS37:BS60" si="131">BO37+BP37+BQ37</f>
        <v>38953000</v>
      </c>
      <c r="BT37" s="18"/>
      <c r="BU37" s="18"/>
      <c r="BV37" s="18"/>
      <c r="BW37" s="18"/>
      <c r="BX37" s="18"/>
      <c r="BY37" s="26"/>
      <c r="BZ37" s="226"/>
      <c r="CA37" s="30">
        <f t="shared" si="36"/>
        <v>38953000</v>
      </c>
      <c r="CB37" s="18"/>
      <c r="CC37" s="18"/>
      <c r="CD37" s="18"/>
      <c r="CE37" s="18"/>
      <c r="CF37" s="226">
        <f t="shared" si="38"/>
        <v>0</v>
      </c>
      <c r="CG37" s="30">
        <f t="shared" si="39"/>
        <v>38953000</v>
      </c>
      <c r="CH37" s="18"/>
      <c r="CI37" s="18"/>
      <c r="CJ37" s="18"/>
      <c r="CK37" s="18"/>
      <c r="CL37" s="18"/>
      <c r="CM37" s="18"/>
      <c r="CN37" s="18"/>
      <c r="CO37" s="18"/>
      <c r="CP37" s="18"/>
      <c r="CQ37" s="169"/>
      <c r="CR37" s="226">
        <f t="shared" si="41"/>
        <v>0</v>
      </c>
      <c r="CS37" s="30">
        <f t="shared" si="42"/>
        <v>38953000</v>
      </c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226">
        <f t="shared" si="43"/>
        <v>0</v>
      </c>
      <c r="DF37" s="226">
        <f t="shared" si="44"/>
        <v>38953000</v>
      </c>
      <c r="DG37" s="367">
        <f t="shared" si="45"/>
        <v>0</v>
      </c>
    </row>
    <row r="38" spans="1:111" x14ac:dyDescent="0.25">
      <c r="A38" s="73" t="s">
        <v>73</v>
      </c>
      <c r="B38" s="59" t="s">
        <v>74</v>
      </c>
      <c r="C38" s="11">
        <f>C40+C42</f>
        <v>84291</v>
      </c>
      <c r="D38" s="12">
        <f>D40+D42</f>
        <v>38790</v>
      </c>
      <c r="E38" s="13">
        <f>E40+E42</f>
        <v>97830</v>
      </c>
      <c r="F38" s="14">
        <f>F40+F42</f>
        <v>81300</v>
      </c>
      <c r="G38" s="11">
        <f>G40+G42</f>
        <v>84779</v>
      </c>
      <c r="H38" s="18">
        <v>53923.49</v>
      </c>
      <c r="I38" s="18">
        <v>54598.85</v>
      </c>
      <c r="J38" s="19">
        <f t="shared" ref="J38:AL38" si="132">J40+J42</f>
        <v>53923.490000000005</v>
      </c>
      <c r="K38" s="20">
        <f t="shared" si="132"/>
        <v>54598.86</v>
      </c>
      <c r="L38" s="18">
        <f t="shared" si="132"/>
        <v>0</v>
      </c>
      <c r="M38" s="18">
        <f t="shared" si="132"/>
        <v>0</v>
      </c>
      <c r="N38" s="19">
        <f t="shared" si="132"/>
        <v>53923.490000000005</v>
      </c>
      <c r="O38" s="20">
        <f t="shared" si="132"/>
        <v>54598.86</v>
      </c>
      <c r="P38" s="18">
        <f t="shared" si="132"/>
        <v>0</v>
      </c>
      <c r="Q38" s="21">
        <f t="shared" si="132"/>
        <v>0</v>
      </c>
      <c r="R38" s="19">
        <f t="shared" si="11"/>
        <v>53923.490000000005</v>
      </c>
      <c r="S38" s="21">
        <f t="shared" si="132"/>
        <v>0</v>
      </c>
      <c r="T38" s="22">
        <f t="shared" si="12"/>
        <v>53923.490000000005</v>
      </c>
      <c r="U38" s="23">
        <f t="shared" si="132"/>
        <v>61327</v>
      </c>
      <c r="V38" s="24">
        <f t="shared" si="132"/>
        <v>0</v>
      </c>
      <c r="W38" s="18">
        <f t="shared" si="132"/>
        <v>0</v>
      </c>
      <c r="X38" s="25">
        <f t="shared" si="13"/>
        <v>61327</v>
      </c>
      <c r="Y38" s="18">
        <f t="shared" si="132"/>
        <v>0</v>
      </c>
      <c r="Z38" s="26">
        <f t="shared" si="132"/>
        <v>63306.479999999996</v>
      </c>
      <c r="AA38" s="18">
        <f t="shared" si="132"/>
        <v>0</v>
      </c>
      <c r="AB38" s="27">
        <f t="shared" si="14"/>
        <v>63306.479999999996</v>
      </c>
      <c r="AC38" s="28">
        <v>31795.35</v>
      </c>
      <c r="AD38" s="18">
        <f t="shared" si="132"/>
        <v>0</v>
      </c>
      <c r="AE38" s="29">
        <f t="shared" si="15"/>
        <v>31795.35</v>
      </c>
      <c r="AF38" s="30">
        <f>AF39+AF41</f>
        <v>31888.75</v>
      </c>
      <c r="AG38" s="31">
        <f>AG39+AG41</f>
        <v>29097.81</v>
      </c>
      <c r="AH38" s="18">
        <f>AH39+AH41</f>
        <v>0</v>
      </c>
      <c r="AI38" s="41">
        <f t="shared" si="16"/>
        <v>29097.81</v>
      </c>
      <c r="AJ38" s="30">
        <f>AJ39+AJ41</f>
        <v>31928.440000000002</v>
      </c>
      <c r="AK38" s="32">
        <f>AK39+AK41</f>
        <v>29158.32</v>
      </c>
      <c r="AL38" s="18">
        <f t="shared" si="132"/>
        <v>0</v>
      </c>
      <c r="AM38" s="7">
        <f t="shared" si="17"/>
        <v>29158.32</v>
      </c>
      <c r="AN38" s="33">
        <f t="shared" ref="AN38:AU38" si="133">AN40+AN42</f>
        <v>32327.39</v>
      </c>
      <c r="AO38" s="18">
        <f t="shared" si="133"/>
        <v>0</v>
      </c>
      <c r="AP38" s="42">
        <f t="shared" si="19"/>
        <v>32327.39</v>
      </c>
      <c r="AQ38" s="34">
        <f t="shared" si="133"/>
        <v>32602.309999999998</v>
      </c>
      <c r="AR38" s="18">
        <f t="shared" si="133"/>
        <v>0</v>
      </c>
      <c r="AS38" s="43">
        <f t="shared" si="20"/>
        <v>32602.309999999998</v>
      </c>
      <c r="AT38" s="35">
        <f t="shared" si="133"/>
        <v>33626.71</v>
      </c>
      <c r="AU38" s="18">
        <f t="shared" si="133"/>
        <v>0</v>
      </c>
      <c r="AV38" s="44">
        <f t="shared" si="21"/>
        <v>33626.71</v>
      </c>
      <c r="AW38" s="36">
        <f t="shared" ref="AW38:BM38" si="134">AW40+AW42</f>
        <v>32180</v>
      </c>
      <c r="AX38" s="30">
        <f t="shared" si="134"/>
        <v>0</v>
      </c>
      <c r="AY38" s="256">
        <f t="shared" si="22"/>
        <v>32180</v>
      </c>
      <c r="AZ38" s="37">
        <f t="shared" si="134"/>
        <v>33163</v>
      </c>
      <c r="BA38" s="30">
        <f t="shared" si="134"/>
        <v>0</v>
      </c>
      <c r="BB38" s="257">
        <f t="shared" si="23"/>
        <v>33163</v>
      </c>
      <c r="BC38" s="258">
        <f t="shared" si="24"/>
        <v>33163000</v>
      </c>
      <c r="BD38" s="18">
        <f t="shared" ref="BD38:BE38" si="135">BD40+BD42</f>
        <v>0</v>
      </c>
      <c r="BE38" s="18">
        <f t="shared" si="135"/>
        <v>0</v>
      </c>
      <c r="BF38" s="37">
        <f t="shared" si="26"/>
        <v>33163000</v>
      </c>
      <c r="BG38" s="30">
        <f t="shared" ref="BG38:BH38" si="136">BG40+BG42</f>
        <v>0</v>
      </c>
      <c r="BH38" s="30">
        <f t="shared" si="136"/>
        <v>0</v>
      </c>
      <c r="BI38" s="26">
        <f t="shared" si="28"/>
        <v>33163000</v>
      </c>
      <c r="BJ38" s="37">
        <f t="shared" ref="BJ38" si="137">BJ40+BJ42</f>
        <v>31417000</v>
      </c>
      <c r="BK38" s="18">
        <f t="shared" ref="BK38" si="138">BK40+BK42</f>
        <v>0</v>
      </c>
      <c r="BL38" s="22">
        <f t="shared" si="134"/>
        <v>34123</v>
      </c>
      <c r="BM38" s="18">
        <f t="shared" si="134"/>
        <v>0</v>
      </c>
      <c r="BN38" s="259">
        <f t="shared" si="31"/>
        <v>34123</v>
      </c>
      <c r="BO38" s="226">
        <f t="shared" si="32"/>
        <v>31417000</v>
      </c>
      <c r="BP38" s="156">
        <f t="shared" ref="BP38:BT38" si="139">BP40+BP42</f>
        <v>0</v>
      </c>
      <c r="BQ38" s="18">
        <f t="shared" si="139"/>
        <v>0</v>
      </c>
      <c r="BR38" s="226">
        <f t="shared" si="34"/>
        <v>0</v>
      </c>
      <c r="BS38" s="30">
        <f t="shared" si="131"/>
        <v>31417000</v>
      </c>
      <c r="BT38" s="18">
        <f t="shared" si="139"/>
        <v>0</v>
      </c>
      <c r="BU38" s="18">
        <f t="shared" ref="BU38:CD38" si="140">BU40+BU42</f>
        <v>0</v>
      </c>
      <c r="BV38" s="18">
        <f t="shared" si="140"/>
        <v>0</v>
      </c>
      <c r="BW38" s="18">
        <f t="shared" si="140"/>
        <v>0</v>
      </c>
      <c r="BX38" s="18">
        <f t="shared" si="140"/>
        <v>0</v>
      </c>
      <c r="BY38" s="26">
        <f t="shared" si="140"/>
        <v>0</v>
      </c>
      <c r="BZ38" s="226"/>
      <c r="CA38" s="30">
        <f t="shared" si="36"/>
        <v>31417000</v>
      </c>
      <c r="CB38" s="18">
        <f t="shared" si="140"/>
        <v>0</v>
      </c>
      <c r="CC38" s="18">
        <f t="shared" si="140"/>
        <v>0</v>
      </c>
      <c r="CD38" s="18">
        <f t="shared" si="140"/>
        <v>0</v>
      </c>
      <c r="CE38" s="18">
        <f t="shared" ref="CE38" si="141">CE40+CE42</f>
        <v>0</v>
      </c>
      <c r="CF38" s="226">
        <f t="shared" si="38"/>
        <v>0</v>
      </c>
      <c r="CG38" s="30">
        <f t="shared" si="39"/>
        <v>31417000</v>
      </c>
      <c r="CH38" s="18">
        <f t="shared" ref="CH38:DD38" si="142">CH40+CH42</f>
        <v>0</v>
      </c>
      <c r="CI38" s="18">
        <f t="shared" si="142"/>
        <v>0</v>
      </c>
      <c r="CJ38" s="18">
        <f t="shared" si="142"/>
        <v>0</v>
      </c>
      <c r="CK38" s="18">
        <f t="shared" si="142"/>
        <v>0</v>
      </c>
      <c r="CL38" s="18">
        <f t="shared" si="142"/>
        <v>0</v>
      </c>
      <c r="CM38" s="18">
        <f t="shared" si="142"/>
        <v>0</v>
      </c>
      <c r="CN38" s="18">
        <f t="shared" si="142"/>
        <v>0</v>
      </c>
      <c r="CO38" s="18">
        <f t="shared" si="142"/>
        <v>0</v>
      </c>
      <c r="CP38" s="18">
        <f t="shared" si="142"/>
        <v>0</v>
      </c>
      <c r="CQ38" s="169">
        <f t="shared" si="142"/>
        <v>0</v>
      </c>
      <c r="CR38" s="226">
        <f t="shared" si="41"/>
        <v>0</v>
      </c>
      <c r="CS38" s="30">
        <f t="shared" si="42"/>
        <v>31417000</v>
      </c>
      <c r="CT38" s="18">
        <f t="shared" si="142"/>
        <v>0</v>
      </c>
      <c r="CU38" s="18">
        <f t="shared" si="142"/>
        <v>0</v>
      </c>
      <c r="CV38" s="18">
        <f t="shared" si="142"/>
        <v>0</v>
      </c>
      <c r="CW38" s="18">
        <f t="shared" si="142"/>
        <v>0</v>
      </c>
      <c r="CX38" s="18">
        <f t="shared" si="142"/>
        <v>0</v>
      </c>
      <c r="CY38" s="18">
        <f t="shared" si="142"/>
        <v>0</v>
      </c>
      <c r="CZ38" s="18">
        <f t="shared" si="142"/>
        <v>0</v>
      </c>
      <c r="DA38" s="18">
        <f t="shared" si="142"/>
        <v>0</v>
      </c>
      <c r="DB38" s="18">
        <f t="shared" si="142"/>
        <v>0</v>
      </c>
      <c r="DC38" s="18">
        <f t="shared" si="142"/>
        <v>0</v>
      </c>
      <c r="DD38" s="18">
        <f t="shared" si="142"/>
        <v>0</v>
      </c>
      <c r="DE38" s="226">
        <f t="shared" si="43"/>
        <v>0</v>
      </c>
      <c r="DF38" s="226">
        <f t="shared" si="44"/>
        <v>31417000</v>
      </c>
      <c r="DG38" s="367">
        <f t="shared" si="45"/>
        <v>0</v>
      </c>
    </row>
    <row r="39" spans="1:111" x14ac:dyDescent="0.25">
      <c r="A39" s="73" t="s">
        <v>75</v>
      </c>
      <c r="B39" s="59" t="s">
        <v>76</v>
      </c>
      <c r="C39" s="11">
        <v>2935</v>
      </c>
      <c r="D39" s="12">
        <v>1190</v>
      </c>
      <c r="E39" s="13">
        <v>2935</v>
      </c>
      <c r="F39" s="14">
        <v>2935</v>
      </c>
      <c r="G39" s="11">
        <v>2935</v>
      </c>
      <c r="H39" s="18">
        <f>H40</f>
        <v>37746.442999999999</v>
      </c>
      <c r="I39" s="18">
        <f t="shared" ref="I39:BU39" si="143">I40</f>
        <v>38219.195</v>
      </c>
      <c r="J39" s="19">
        <f t="shared" si="143"/>
        <v>37746.44</v>
      </c>
      <c r="K39" s="20">
        <f t="shared" si="143"/>
        <v>38219.199999999997</v>
      </c>
      <c r="L39" s="18">
        <f t="shared" si="143"/>
        <v>0</v>
      </c>
      <c r="M39" s="18">
        <f t="shared" si="143"/>
        <v>0</v>
      </c>
      <c r="N39" s="19">
        <f t="shared" si="143"/>
        <v>37746.44</v>
      </c>
      <c r="O39" s="20">
        <f t="shared" si="143"/>
        <v>38219.199999999997</v>
      </c>
      <c r="P39" s="18">
        <f t="shared" si="143"/>
        <v>0</v>
      </c>
      <c r="Q39" s="21">
        <f t="shared" si="143"/>
        <v>0</v>
      </c>
      <c r="R39" s="19">
        <f t="shared" si="11"/>
        <v>37746.44</v>
      </c>
      <c r="S39" s="21">
        <f t="shared" si="143"/>
        <v>0</v>
      </c>
      <c r="T39" s="22">
        <f t="shared" si="12"/>
        <v>37746.44</v>
      </c>
      <c r="U39" s="23">
        <f t="shared" si="143"/>
        <v>51514</v>
      </c>
      <c r="V39" s="24">
        <f t="shared" si="143"/>
        <v>0</v>
      </c>
      <c r="W39" s="18">
        <f t="shared" si="143"/>
        <v>0</v>
      </c>
      <c r="X39" s="25">
        <f t="shared" si="13"/>
        <v>51514</v>
      </c>
      <c r="Y39" s="18">
        <f t="shared" si="143"/>
        <v>0</v>
      </c>
      <c r="Z39" s="26">
        <f t="shared" si="143"/>
        <v>53177</v>
      </c>
      <c r="AA39" s="18">
        <f t="shared" si="143"/>
        <v>0</v>
      </c>
      <c r="AB39" s="27">
        <f t="shared" si="14"/>
        <v>53177</v>
      </c>
      <c r="AC39" s="28">
        <v>19080</v>
      </c>
      <c r="AD39" s="18">
        <f t="shared" si="143"/>
        <v>0</v>
      </c>
      <c r="AE39" s="29">
        <f t="shared" si="15"/>
        <v>19080</v>
      </c>
      <c r="AF39" s="30">
        <f>AF40</f>
        <v>19100</v>
      </c>
      <c r="AG39" s="31">
        <f>AG40</f>
        <v>17391.810000000001</v>
      </c>
      <c r="AH39" s="18">
        <f>AH40</f>
        <v>0</v>
      </c>
      <c r="AI39" s="41">
        <f t="shared" si="16"/>
        <v>17391.810000000001</v>
      </c>
      <c r="AJ39" s="30">
        <f>AJ40</f>
        <v>19150</v>
      </c>
      <c r="AK39" s="32">
        <f>AK40</f>
        <v>17403.32</v>
      </c>
      <c r="AL39" s="18">
        <f>AL40</f>
        <v>0</v>
      </c>
      <c r="AM39" s="7">
        <f t="shared" si="17"/>
        <v>17403.32</v>
      </c>
      <c r="AN39" s="33">
        <f t="shared" si="143"/>
        <v>19597.7</v>
      </c>
      <c r="AO39" s="18">
        <f t="shared" si="143"/>
        <v>0</v>
      </c>
      <c r="AP39" s="42">
        <f t="shared" si="19"/>
        <v>19597.7</v>
      </c>
      <c r="AQ39" s="34">
        <f t="shared" si="143"/>
        <v>19561.39</v>
      </c>
      <c r="AR39" s="18">
        <f t="shared" si="143"/>
        <v>0</v>
      </c>
      <c r="AS39" s="43">
        <f t="shared" si="20"/>
        <v>19561.39</v>
      </c>
      <c r="AT39" s="35">
        <f t="shared" si="143"/>
        <v>20176.03</v>
      </c>
      <c r="AU39" s="18">
        <f t="shared" si="143"/>
        <v>0</v>
      </c>
      <c r="AV39" s="44">
        <f t="shared" si="21"/>
        <v>20176.03</v>
      </c>
      <c r="AW39" s="36">
        <f t="shared" si="143"/>
        <v>20917</v>
      </c>
      <c r="AX39" s="30">
        <f t="shared" si="143"/>
        <v>0</v>
      </c>
      <c r="AY39" s="256">
        <f t="shared" si="22"/>
        <v>20917</v>
      </c>
      <c r="AZ39" s="37">
        <f t="shared" si="143"/>
        <v>21556</v>
      </c>
      <c r="BA39" s="30">
        <f t="shared" si="143"/>
        <v>0</v>
      </c>
      <c r="BB39" s="257">
        <f t="shared" si="23"/>
        <v>21556</v>
      </c>
      <c r="BC39" s="258">
        <f t="shared" si="24"/>
        <v>21556000</v>
      </c>
      <c r="BD39" s="18">
        <f t="shared" si="143"/>
        <v>0</v>
      </c>
      <c r="BE39" s="18">
        <f t="shared" si="143"/>
        <v>0</v>
      </c>
      <c r="BF39" s="37">
        <f t="shared" si="26"/>
        <v>21556000</v>
      </c>
      <c r="BG39" s="30">
        <f t="shared" si="143"/>
        <v>0</v>
      </c>
      <c r="BH39" s="30">
        <f t="shared" si="143"/>
        <v>0</v>
      </c>
      <c r="BI39" s="26">
        <f t="shared" si="28"/>
        <v>21556000</v>
      </c>
      <c r="BJ39" s="37">
        <f t="shared" si="143"/>
        <v>20478200</v>
      </c>
      <c r="BK39" s="18">
        <f t="shared" si="143"/>
        <v>0</v>
      </c>
      <c r="BL39" s="22">
        <f t="shared" si="143"/>
        <v>22180</v>
      </c>
      <c r="BM39" s="18">
        <f t="shared" si="143"/>
        <v>0</v>
      </c>
      <c r="BN39" s="259">
        <f t="shared" si="31"/>
        <v>22180</v>
      </c>
      <c r="BO39" s="226">
        <f t="shared" si="32"/>
        <v>20478200</v>
      </c>
      <c r="BP39" s="156">
        <f t="shared" si="143"/>
        <v>0</v>
      </c>
      <c r="BQ39" s="18">
        <f t="shared" si="143"/>
        <v>0</v>
      </c>
      <c r="BR39" s="226">
        <f t="shared" si="34"/>
        <v>0</v>
      </c>
      <c r="BS39" s="30">
        <f t="shared" si="131"/>
        <v>20478200</v>
      </c>
      <c r="BT39" s="18">
        <f t="shared" si="143"/>
        <v>0</v>
      </c>
      <c r="BU39" s="18">
        <f t="shared" si="143"/>
        <v>0</v>
      </c>
      <c r="BV39" s="18">
        <f t="shared" ref="BV39:DD39" si="144">BV40</f>
        <v>0</v>
      </c>
      <c r="BW39" s="18">
        <f t="shared" si="144"/>
        <v>0</v>
      </c>
      <c r="BX39" s="18">
        <f t="shared" si="144"/>
        <v>0</v>
      </c>
      <c r="BY39" s="26">
        <f t="shared" si="144"/>
        <v>0</v>
      </c>
      <c r="BZ39" s="226"/>
      <c r="CA39" s="30">
        <f t="shared" si="36"/>
        <v>20478200</v>
      </c>
      <c r="CB39" s="18">
        <f t="shared" si="144"/>
        <v>0</v>
      </c>
      <c r="CC39" s="18">
        <f t="shared" si="144"/>
        <v>0</v>
      </c>
      <c r="CD39" s="18">
        <f t="shared" si="144"/>
        <v>0</v>
      </c>
      <c r="CE39" s="18">
        <f t="shared" si="144"/>
        <v>0</v>
      </c>
      <c r="CF39" s="226">
        <f t="shared" si="38"/>
        <v>0</v>
      </c>
      <c r="CG39" s="30">
        <f t="shared" si="39"/>
        <v>20478200</v>
      </c>
      <c r="CH39" s="18">
        <f t="shared" si="144"/>
        <v>0</v>
      </c>
      <c r="CI39" s="18">
        <f t="shared" si="144"/>
        <v>0</v>
      </c>
      <c r="CJ39" s="18">
        <f t="shared" si="144"/>
        <v>0</v>
      </c>
      <c r="CK39" s="18">
        <f t="shared" si="144"/>
        <v>0</v>
      </c>
      <c r="CL39" s="18">
        <f t="shared" si="144"/>
        <v>0</v>
      </c>
      <c r="CM39" s="18">
        <f t="shared" si="144"/>
        <v>0</v>
      </c>
      <c r="CN39" s="18">
        <f t="shared" si="144"/>
        <v>0</v>
      </c>
      <c r="CO39" s="18">
        <f t="shared" si="144"/>
        <v>0</v>
      </c>
      <c r="CP39" s="18">
        <f t="shared" si="144"/>
        <v>0</v>
      </c>
      <c r="CQ39" s="169">
        <f t="shared" si="144"/>
        <v>0</v>
      </c>
      <c r="CR39" s="226">
        <f t="shared" si="41"/>
        <v>0</v>
      </c>
      <c r="CS39" s="30">
        <f t="shared" si="42"/>
        <v>20478200</v>
      </c>
      <c r="CT39" s="18">
        <f t="shared" si="144"/>
        <v>0</v>
      </c>
      <c r="CU39" s="18">
        <f t="shared" si="144"/>
        <v>0</v>
      </c>
      <c r="CV39" s="18">
        <f t="shared" si="144"/>
        <v>0</v>
      </c>
      <c r="CW39" s="18">
        <f t="shared" si="144"/>
        <v>0</v>
      </c>
      <c r="CX39" s="18">
        <f t="shared" si="144"/>
        <v>0</v>
      </c>
      <c r="CY39" s="18">
        <f t="shared" si="144"/>
        <v>0</v>
      </c>
      <c r="CZ39" s="18">
        <f t="shared" si="144"/>
        <v>0</v>
      </c>
      <c r="DA39" s="18">
        <f t="shared" si="144"/>
        <v>0</v>
      </c>
      <c r="DB39" s="18">
        <f t="shared" si="144"/>
        <v>0</v>
      </c>
      <c r="DC39" s="18">
        <f t="shared" si="144"/>
        <v>0</v>
      </c>
      <c r="DD39" s="18">
        <f t="shared" si="144"/>
        <v>0</v>
      </c>
      <c r="DE39" s="226">
        <f t="shared" si="43"/>
        <v>0</v>
      </c>
      <c r="DF39" s="226">
        <f t="shared" si="44"/>
        <v>20478200</v>
      </c>
      <c r="DG39" s="367">
        <f t="shared" si="45"/>
        <v>0</v>
      </c>
    </row>
    <row r="40" spans="1:111" ht="38.25" customHeight="1" x14ac:dyDescent="0.25">
      <c r="A40" s="73" t="s">
        <v>77</v>
      </c>
      <c r="B40" s="59" t="s">
        <v>78</v>
      </c>
      <c r="C40" s="11">
        <v>2935</v>
      </c>
      <c r="D40" s="12">
        <v>1190</v>
      </c>
      <c r="E40" s="13">
        <v>2935</v>
      </c>
      <c r="F40" s="14">
        <v>2935</v>
      </c>
      <c r="G40" s="11">
        <v>2935</v>
      </c>
      <c r="H40" s="18">
        <f>H38*0.7</f>
        <v>37746.442999999999</v>
      </c>
      <c r="I40" s="18">
        <f>I38*0.7</f>
        <v>38219.195</v>
      </c>
      <c r="J40" s="19">
        <v>37746.44</v>
      </c>
      <c r="K40" s="20">
        <v>38219.199999999997</v>
      </c>
      <c r="L40" s="18"/>
      <c r="M40" s="18"/>
      <c r="N40" s="19">
        <f>J40+L40</f>
        <v>37746.44</v>
      </c>
      <c r="O40" s="20">
        <f>K40+M40</f>
        <v>38219.199999999997</v>
      </c>
      <c r="P40" s="18"/>
      <c r="Q40" s="21"/>
      <c r="R40" s="19">
        <f t="shared" si="11"/>
        <v>37746.44</v>
      </c>
      <c r="S40" s="21"/>
      <c r="T40" s="22">
        <f t="shared" si="12"/>
        <v>37746.44</v>
      </c>
      <c r="U40" s="23">
        <v>51514</v>
      </c>
      <c r="V40" s="24"/>
      <c r="W40" s="18"/>
      <c r="X40" s="25">
        <f t="shared" si="13"/>
        <v>51514</v>
      </c>
      <c r="Y40" s="18"/>
      <c r="Z40" s="26">
        <v>53177</v>
      </c>
      <c r="AA40" s="18"/>
      <c r="AB40" s="27">
        <f t="shared" si="14"/>
        <v>53177</v>
      </c>
      <c r="AC40" s="28">
        <v>19080</v>
      </c>
      <c r="AD40" s="18"/>
      <c r="AE40" s="29">
        <f t="shared" si="15"/>
        <v>19080</v>
      </c>
      <c r="AF40" s="30">
        <v>19100</v>
      </c>
      <c r="AG40" s="31">
        <v>17391.810000000001</v>
      </c>
      <c r="AH40" s="18"/>
      <c r="AI40" s="41">
        <f t="shared" si="16"/>
        <v>17391.810000000001</v>
      </c>
      <c r="AJ40" s="30">
        <v>19150</v>
      </c>
      <c r="AK40" s="32">
        <v>17403.32</v>
      </c>
      <c r="AL40" s="18"/>
      <c r="AM40" s="7">
        <f t="shared" si="17"/>
        <v>17403.32</v>
      </c>
      <c r="AN40" s="33">
        <f>18962.7+635</f>
        <v>19597.7</v>
      </c>
      <c r="AO40" s="18"/>
      <c r="AP40" s="42">
        <f t="shared" si="19"/>
        <v>19597.7</v>
      </c>
      <c r="AQ40" s="34">
        <v>19561.39</v>
      </c>
      <c r="AR40" s="18"/>
      <c r="AS40" s="43">
        <f t="shared" si="20"/>
        <v>19561.39</v>
      </c>
      <c r="AT40" s="35">
        <v>20176.03</v>
      </c>
      <c r="AU40" s="18"/>
      <c r="AV40" s="44">
        <f t="shared" si="21"/>
        <v>20176.03</v>
      </c>
      <c r="AW40" s="36">
        <v>20917</v>
      </c>
      <c r="AX40" s="30"/>
      <c r="AY40" s="256">
        <f t="shared" si="22"/>
        <v>20917</v>
      </c>
      <c r="AZ40" s="37">
        <v>21556</v>
      </c>
      <c r="BA40" s="30"/>
      <c r="BB40" s="257">
        <f t="shared" si="23"/>
        <v>21556</v>
      </c>
      <c r="BC40" s="258">
        <f t="shared" si="24"/>
        <v>21556000</v>
      </c>
      <c r="BD40" s="18"/>
      <c r="BE40" s="18"/>
      <c r="BF40" s="37">
        <f t="shared" si="26"/>
        <v>21556000</v>
      </c>
      <c r="BG40" s="30"/>
      <c r="BH40" s="30"/>
      <c r="BI40" s="26">
        <f t="shared" si="28"/>
        <v>21556000</v>
      </c>
      <c r="BJ40" s="37">
        <v>20478200</v>
      </c>
      <c r="BK40" s="18"/>
      <c r="BL40" s="22">
        <v>22180</v>
      </c>
      <c r="BM40" s="18"/>
      <c r="BN40" s="259">
        <f t="shared" si="31"/>
        <v>22180</v>
      </c>
      <c r="BO40" s="226">
        <f t="shared" si="32"/>
        <v>20478200</v>
      </c>
      <c r="BP40" s="156"/>
      <c r="BQ40" s="18"/>
      <c r="BR40" s="226">
        <f t="shared" si="34"/>
        <v>0</v>
      </c>
      <c r="BS40" s="30">
        <f t="shared" si="131"/>
        <v>20478200</v>
      </c>
      <c r="BT40" s="18"/>
      <c r="BU40" s="18"/>
      <c r="BV40" s="18"/>
      <c r="BW40" s="18"/>
      <c r="BX40" s="18"/>
      <c r="BY40" s="26"/>
      <c r="BZ40" s="226"/>
      <c r="CA40" s="30">
        <f t="shared" si="36"/>
        <v>20478200</v>
      </c>
      <c r="CB40" s="18"/>
      <c r="CC40" s="18"/>
      <c r="CD40" s="18"/>
      <c r="CE40" s="18"/>
      <c r="CF40" s="226">
        <f t="shared" si="38"/>
        <v>0</v>
      </c>
      <c r="CG40" s="30">
        <f t="shared" si="39"/>
        <v>20478200</v>
      </c>
      <c r="CH40" s="18"/>
      <c r="CI40" s="18"/>
      <c r="CJ40" s="18"/>
      <c r="CK40" s="18"/>
      <c r="CL40" s="18"/>
      <c r="CM40" s="18"/>
      <c r="CN40" s="18"/>
      <c r="CO40" s="18"/>
      <c r="CP40" s="18"/>
      <c r="CQ40" s="169"/>
      <c r="CR40" s="226">
        <f t="shared" si="41"/>
        <v>0</v>
      </c>
      <c r="CS40" s="30">
        <f t="shared" si="42"/>
        <v>20478200</v>
      </c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226">
        <f t="shared" si="43"/>
        <v>0</v>
      </c>
      <c r="DF40" s="226">
        <f t="shared" si="44"/>
        <v>20478200</v>
      </c>
      <c r="DG40" s="367">
        <f t="shared" si="45"/>
        <v>0</v>
      </c>
    </row>
    <row r="41" spans="1:111" ht="24.75" customHeight="1" x14ac:dyDescent="0.25">
      <c r="A41" s="73" t="s">
        <v>79</v>
      </c>
      <c r="B41" s="59" t="s">
        <v>80</v>
      </c>
      <c r="C41" s="8">
        <v>81356</v>
      </c>
      <c r="D41" s="12">
        <v>37600</v>
      </c>
      <c r="E41" s="13">
        <v>94895</v>
      </c>
      <c r="F41" s="10">
        <v>78365</v>
      </c>
      <c r="G41" s="8">
        <v>81844</v>
      </c>
      <c r="H41" s="18">
        <f>H42</f>
        <v>16177.046999999999</v>
      </c>
      <c r="I41" s="18">
        <f t="shared" ref="I41:BU41" si="145">I42</f>
        <v>16379.654999999999</v>
      </c>
      <c r="J41" s="19">
        <f t="shared" si="145"/>
        <v>16177.05</v>
      </c>
      <c r="K41" s="20">
        <f t="shared" si="145"/>
        <v>16379.66</v>
      </c>
      <c r="L41" s="18">
        <f t="shared" si="145"/>
        <v>0</v>
      </c>
      <c r="M41" s="18">
        <f t="shared" si="145"/>
        <v>0</v>
      </c>
      <c r="N41" s="19">
        <f t="shared" si="145"/>
        <v>16177.05</v>
      </c>
      <c r="O41" s="20">
        <f t="shared" si="145"/>
        <v>16379.66</v>
      </c>
      <c r="P41" s="18">
        <f t="shared" si="145"/>
        <v>0</v>
      </c>
      <c r="Q41" s="21">
        <f t="shared" si="145"/>
        <v>0</v>
      </c>
      <c r="R41" s="19">
        <f t="shared" si="11"/>
        <v>16177.05</v>
      </c>
      <c r="S41" s="21">
        <f t="shared" si="145"/>
        <v>0</v>
      </c>
      <c r="T41" s="22">
        <f t="shared" si="12"/>
        <v>16177.05</v>
      </c>
      <c r="U41" s="23">
        <f t="shared" si="145"/>
        <v>9813</v>
      </c>
      <c r="V41" s="24">
        <f t="shared" si="145"/>
        <v>0</v>
      </c>
      <c r="W41" s="18">
        <f t="shared" si="145"/>
        <v>0</v>
      </c>
      <c r="X41" s="25">
        <f t="shared" si="13"/>
        <v>9813</v>
      </c>
      <c r="Y41" s="18">
        <f t="shared" si="145"/>
        <v>0</v>
      </c>
      <c r="Z41" s="26">
        <f t="shared" si="145"/>
        <v>10129.48</v>
      </c>
      <c r="AA41" s="18">
        <f t="shared" si="145"/>
        <v>0</v>
      </c>
      <c r="AB41" s="27">
        <f t="shared" si="14"/>
        <v>10129.48</v>
      </c>
      <c r="AC41" s="28">
        <v>12715.35</v>
      </c>
      <c r="AD41" s="18">
        <f t="shared" si="145"/>
        <v>0</v>
      </c>
      <c r="AE41" s="29">
        <f t="shared" si="15"/>
        <v>12715.35</v>
      </c>
      <c r="AF41" s="30">
        <f>AF42</f>
        <v>12788.75</v>
      </c>
      <c r="AG41" s="31">
        <f>AG42</f>
        <v>11706</v>
      </c>
      <c r="AH41" s="18">
        <f>AH42</f>
        <v>0</v>
      </c>
      <c r="AI41" s="41">
        <f t="shared" si="16"/>
        <v>11706</v>
      </c>
      <c r="AJ41" s="30">
        <f>AJ42</f>
        <v>12778.44</v>
      </c>
      <c r="AK41" s="32">
        <f>AK42</f>
        <v>11755</v>
      </c>
      <c r="AL41" s="18">
        <f>AL42</f>
        <v>0</v>
      </c>
      <c r="AM41" s="7">
        <f t="shared" si="17"/>
        <v>11755</v>
      </c>
      <c r="AN41" s="33">
        <f t="shared" si="145"/>
        <v>12729.69</v>
      </c>
      <c r="AO41" s="18">
        <f t="shared" si="145"/>
        <v>0</v>
      </c>
      <c r="AP41" s="42">
        <f t="shared" si="19"/>
        <v>12729.69</v>
      </c>
      <c r="AQ41" s="34">
        <f t="shared" si="145"/>
        <v>13040.92</v>
      </c>
      <c r="AR41" s="18">
        <f t="shared" si="145"/>
        <v>0</v>
      </c>
      <c r="AS41" s="43">
        <f t="shared" si="20"/>
        <v>13040.92</v>
      </c>
      <c r="AT41" s="35">
        <f t="shared" si="145"/>
        <v>13450.68</v>
      </c>
      <c r="AU41" s="18">
        <f t="shared" si="145"/>
        <v>0</v>
      </c>
      <c r="AV41" s="44">
        <f t="shared" si="21"/>
        <v>13450.68</v>
      </c>
      <c r="AW41" s="36">
        <f t="shared" si="145"/>
        <v>11263</v>
      </c>
      <c r="AX41" s="30">
        <f t="shared" si="145"/>
        <v>0</v>
      </c>
      <c r="AY41" s="256">
        <f t="shared" si="22"/>
        <v>11263</v>
      </c>
      <c r="AZ41" s="37">
        <f t="shared" si="145"/>
        <v>11607</v>
      </c>
      <c r="BA41" s="30">
        <f t="shared" si="145"/>
        <v>0</v>
      </c>
      <c r="BB41" s="257">
        <f t="shared" si="23"/>
        <v>11607</v>
      </c>
      <c r="BC41" s="258">
        <f t="shared" si="24"/>
        <v>11607000</v>
      </c>
      <c r="BD41" s="18">
        <f t="shared" si="145"/>
        <v>0</v>
      </c>
      <c r="BE41" s="18">
        <f t="shared" si="145"/>
        <v>0</v>
      </c>
      <c r="BF41" s="37">
        <f t="shared" si="26"/>
        <v>11607000</v>
      </c>
      <c r="BG41" s="30">
        <f t="shared" si="145"/>
        <v>0</v>
      </c>
      <c r="BH41" s="30">
        <f t="shared" si="145"/>
        <v>0</v>
      </c>
      <c r="BI41" s="26">
        <f t="shared" si="28"/>
        <v>11607000</v>
      </c>
      <c r="BJ41" s="37">
        <f t="shared" si="145"/>
        <v>10938800</v>
      </c>
      <c r="BK41" s="18">
        <f t="shared" si="145"/>
        <v>0</v>
      </c>
      <c r="BL41" s="22">
        <f t="shared" si="145"/>
        <v>11943</v>
      </c>
      <c r="BM41" s="18">
        <f t="shared" si="145"/>
        <v>0</v>
      </c>
      <c r="BN41" s="259">
        <f t="shared" si="31"/>
        <v>11943</v>
      </c>
      <c r="BO41" s="226">
        <f t="shared" si="32"/>
        <v>10938800</v>
      </c>
      <c r="BP41" s="156">
        <f t="shared" si="145"/>
        <v>0</v>
      </c>
      <c r="BQ41" s="18">
        <f t="shared" si="145"/>
        <v>0</v>
      </c>
      <c r="BR41" s="226">
        <f t="shared" si="34"/>
        <v>0</v>
      </c>
      <c r="BS41" s="30">
        <f t="shared" si="131"/>
        <v>10938800</v>
      </c>
      <c r="BT41" s="18">
        <f t="shared" si="145"/>
        <v>0</v>
      </c>
      <c r="BU41" s="18">
        <f t="shared" si="145"/>
        <v>0</v>
      </c>
      <c r="BV41" s="18">
        <f t="shared" ref="BV41:DD41" si="146">BV42</f>
        <v>0</v>
      </c>
      <c r="BW41" s="18">
        <f t="shared" si="146"/>
        <v>0</v>
      </c>
      <c r="BX41" s="18">
        <f t="shared" si="146"/>
        <v>0</v>
      </c>
      <c r="BY41" s="26">
        <f t="shared" si="146"/>
        <v>0</v>
      </c>
      <c r="BZ41" s="226"/>
      <c r="CA41" s="30">
        <f t="shared" si="36"/>
        <v>10938800</v>
      </c>
      <c r="CB41" s="18">
        <f t="shared" si="146"/>
        <v>0</v>
      </c>
      <c r="CC41" s="18">
        <f t="shared" si="146"/>
        <v>0</v>
      </c>
      <c r="CD41" s="18">
        <f t="shared" si="146"/>
        <v>0</v>
      </c>
      <c r="CE41" s="18">
        <f t="shared" si="146"/>
        <v>0</v>
      </c>
      <c r="CF41" s="226">
        <f t="shared" si="38"/>
        <v>0</v>
      </c>
      <c r="CG41" s="30">
        <f t="shared" si="39"/>
        <v>10938800</v>
      </c>
      <c r="CH41" s="18">
        <f t="shared" si="146"/>
        <v>0</v>
      </c>
      <c r="CI41" s="18">
        <f t="shared" si="146"/>
        <v>0</v>
      </c>
      <c r="CJ41" s="18">
        <f t="shared" si="146"/>
        <v>0</v>
      </c>
      <c r="CK41" s="18">
        <f t="shared" si="146"/>
        <v>0</v>
      </c>
      <c r="CL41" s="18">
        <f t="shared" si="146"/>
        <v>0</v>
      </c>
      <c r="CM41" s="18">
        <f t="shared" si="146"/>
        <v>0</v>
      </c>
      <c r="CN41" s="18">
        <f t="shared" si="146"/>
        <v>0</v>
      </c>
      <c r="CO41" s="18">
        <f t="shared" si="146"/>
        <v>0</v>
      </c>
      <c r="CP41" s="18">
        <f t="shared" si="146"/>
        <v>0</v>
      </c>
      <c r="CQ41" s="169">
        <f t="shared" si="146"/>
        <v>0</v>
      </c>
      <c r="CR41" s="226">
        <f t="shared" si="41"/>
        <v>0</v>
      </c>
      <c r="CS41" s="30">
        <f t="shared" si="42"/>
        <v>10938800</v>
      </c>
      <c r="CT41" s="18">
        <f t="shared" si="146"/>
        <v>0</v>
      </c>
      <c r="CU41" s="18">
        <f t="shared" si="146"/>
        <v>0</v>
      </c>
      <c r="CV41" s="18">
        <f t="shared" si="146"/>
        <v>0</v>
      </c>
      <c r="CW41" s="18">
        <f t="shared" si="146"/>
        <v>0</v>
      </c>
      <c r="CX41" s="18">
        <f t="shared" si="146"/>
        <v>0</v>
      </c>
      <c r="CY41" s="18">
        <f t="shared" si="146"/>
        <v>0</v>
      </c>
      <c r="CZ41" s="18">
        <f t="shared" si="146"/>
        <v>0</v>
      </c>
      <c r="DA41" s="18">
        <f t="shared" si="146"/>
        <v>0</v>
      </c>
      <c r="DB41" s="18">
        <f t="shared" si="146"/>
        <v>0</v>
      </c>
      <c r="DC41" s="18">
        <f t="shared" si="146"/>
        <v>0</v>
      </c>
      <c r="DD41" s="18">
        <f t="shared" si="146"/>
        <v>0</v>
      </c>
      <c r="DE41" s="226">
        <f t="shared" si="43"/>
        <v>0</v>
      </c>
      <c r="DF41" s="226">
        <f t="shared" si="44"/>
        <v>10938800</v>
      </c>
      <c r="DG41" s="367">
        <f t="shared" si="45"/>
        <v>0</v>
      </c>
    </row>
    <row r="42" spans="1:111" ht="34.5" customHeight="1" x14ac:dyDescent="0.25">
      <c r="A42" s="73" t="s">
        <v>81</v>
      </c>
      <c r="B42" s="59" t="s">
        <v>82</v>
      </c>
      <c r="C42" s="8">
        <v>81356</v>
      </c>
      <c r="D42" s="12">
        <v>37600</v>
      </c>
      <c r="E42" s="13">
        <v>94895</v>
      </c>
      <c r="F42" s="10">
        <v>78365</v>
      </c>
      <c r="G42" s="8">
        <v>81844</v>
      </c>
      <c r="H42" s="18">
        <f>H38-H40</f>
        <v>16177.046999999999</v>
      </c>
      <c r="I42" s="18">
        <f>I38-I40</f>
        <v>16379.654999999999</v>
      </c>
      <c r="J42" s="19">
        <v>16177.05</v>
      </c>
      <c r="K42" s="20">
        <v>16379.66</v>
      </c>
      <c r="L42" s="18"/>
      <c r="M42" s="18"/>
      <c r="N42" s="19">
        <f>J42+L42</f>
        <v>16177.05</v>
      </c>
      <c r="O42" s="20">
        <f>K42+M42</f>
        <v>16379.66</v>
      </c>
      <c r="P42" s="18"/>
      <c r="Q42" s="21"/>
      <c r="R42" s="19">
        <f t="shared" si="11"/>
        <v>16177.05</v>
      </c>
      <c r="S42" s="21"/>
      <c r="T42" s="22">
        <f t="shared" si="12"/>
        <v>16177.05</v>
      </c>
      <c r="U42" s="23">
        <v>9813</v>
      </c>
      <c r="V42" s="24"/>
      <c r="W42" s="18"/>
      <c r="X42" s="25">
        <f t="shared" si="13"/>
        <v>9813</v>
      </c>
      <c r="Y42" s="18"/>
      <c r="Z42" s="26">
        <v>10129.48</v>
      </c>
      <c r="AA42" s="18"/>
      <c r="AB42" s="27">
        <f t="shared" si="14"/>
        <v>10129.48</v>
      </c>
      <c r="AC42" s="28">
        <v>12715.35</v>
      </c>
      <c r="AD42" s="18"/>
      <c r="AE42" s="29">
        <f t="shared" si="15"/>
        <v>12715.35</v>
      </c>
      <c r="AF42" s="30">
        <v>12788.75</v>
      </c>
      <c r="AG42" s="31">
        <v>11706</v>
      </c>
      <c r="AH42" s="18"/>
      <c r="AI42" s="41">
        <f t="shared" si="16"/>
        <v>11706</v>
      </c>
      <c r="AJ42" s="30">
        <v>12778.44</v>
      </c>
      <c r="AK42" s="32">
        <v>11755</v>
      </c>
      <c r="AL42" s="18"/>
      <c r="AM42" s="7">
        <f t="shared" si="17"/>
        <v>11755</v>
      </c>
      <c r="AN42" s="33">
        <v>12729.69</v>
      </c>
      <c r="AO42" s="18"/>
      <c r="AP42" s="42">
        <f t="shared" si="19"/>
        <v>12729.69</v>
      </c>
      <c r="AQ42" s="34">
        <v>13040.92</v>
      </c>
      <c r="AR42" s="18"/>
      <c r="AS42" s="43">
        <f t="shared" si="20"/>
        <v>13040.92</v>
      </c>
      <c r="AT42" s="35">
        <v>13450.68</v>
      </c>
      <c r="AU42" s="18"/>
      <c r="AV42" s="44">
        <f t="shared" si="21"/>
        <v>13450.68</v>
      </c>
      <c r="AW42" s="36">
        <v>11263</v>
      </c>
      <c r="AX42" s="30"/>
      <c r="AY42" s="256">
        <f t="shared" si="22"/>
        <v>11263</v>
      </c>
      <c r="AZ42" s="37">
        <v>11607</v>
      </c>
      <c r="BA42" s="30"/>
      <c r="BB42" s="257">
        <f t="shared" si="23"/>
        <v>11607</v>
      </c>
      <c r="BC42" s="258">
        <f t="shared" si="24"/>
        <v>11607000</v>
      </c>
      <c r="BD42" s="18"/>
      <c r="BE42" s="18"/>
      <c r="BF42" s="37">
        <f t="shared" si="26"/>
        <v>11607000</v>
      </c>
      <c r="BG42" s="30"/>
      <c r="BH42" s="30"/>
      <c r="BI42" s="26">
        <f t="shared" si="28"/>
        <v>11607000</v>
      </c>
      <c r="BJ42" s="37">
        <v>10938800</v>
      </c>
      <c r="BK42" s="18"/>
      <c r="BL42" s="22">
        <v>11943</v>
      </c>
      <c r="BM42" s="18"/>
      <c r="BN42" s="259">
        <f t="shared" si="31"/>
        <v>11943</v>
      </c>
      <c r="BO42" s="226">
        <f t="shared" si="32"/>
        <v>10938800</v>
      </c>
      <c r="BP42" s="156"/>
      <c r="BQ42" s="18"/>
      <c r="BR42" s="226">
        <f t="shared" si="34"/>
        <v>0</v>
      </c>
      <c r="BS42" s="30">
        <f t="shared" si="131"/>
        <v>10938800</v>
      </c>
      <c r="BT42" s="18"/>
      <c r="BU42" s="18"/>
      <c r="BV42" s="18"/>
      <c r="BW42" s="18"/>
      <c r="BX42" s="18"/>
      <c r="BY42" s="26"/>
      <c r="BZ42" s="226"/>
      <c r="CA42" s="30">
        <f t="shared" si="36"/>
        <v>10938800</v>
      </c>
      <c r="CB42" s="18"/>
      <c r="CC42" s="18"/>
      <c r="CD42" s="18"/>
      <c r="CE42" s="18"/>
      <c r="CF42" s="226">
        <f t="shared" si="38"/>
        <v>0</v>
      </c>
      <c r="CG42" s="30">
        <f t="shared" si="39"/>
        <v>10938800</v>
      </c>
      <c r="CH42" s="18"/>
      <c r="CI42" s="18"/>
      <c r="CJ42" s="18"/>
      <c r="CK42" s="18"/>
      <c r="CL42" s="18"/>
      <c r="CM42" s="18"/>
      <c r="CN42" s="18"/>
      <c r="CO42" s="18"/>
      <c r="CP42" s="18"/>
      <c r="CQ42" s="169"/>
      <c r="CR42" s="226">
        <f t="shared" si="41"/>
        <v>0</v>
      </c>
      <c r="CS42" s="30">
        <f t="shared" si="42"/>
        <v>10938800</v>
      </c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226">
        <f t="shared" si="43"/>
        <v>0</v>
      </c>
      <c r="DF42" s="226">
        <f t="shared" si="44"/>
        <v>10938800</v>
      </c>
      <c r="DG42" s="367">
        <f t="shared" si="45"/>
        <v>0</v>
      </c>
    </row>
    <row r="43" spans="1:111" s="83" customFormat="1" ht="18.75" customHeight="1" x14ac:dyDescent="0.25">
      <c r="A43" s="58" t="s">
        <v>83</v>
      </c>
      <c r="B43" s="143" t="s">
        <v>84</v>
      </c>
      <c r="C43" s="8">
        <f t="shared" ref="C43:Q44" si="147">C44</f>
        <v>1900</v>
      </c>
      <c r="D43" s="15">
        <f t="shared" si="147"/>
        <v>1722</v>
      </c>
      <c r="E43" s="16">
        <f t="shared" si="147"/>
        <v>2942</v>
      </c>
      <c r="F43" s="10">
        <f t="shared" si="147"/>
        <v>2942</v>
      </c>
      <c r="G43" s="8">
        <f t="shared" si="147"/>
        <v>2026</v>
      </c>
      <c r="H43" s="45">
        <v>2301.5500000000002</v>
      </c>
      <c r="I43" s="45">
        <v>2541.6</v>
      </c>
      <c r="J43" s="46">
        <f t="shared" si="147"/>
        <v>3500</v>
      </c>
      <c r="K43" s="47">
        <f t="shared" si="147"/>
        <v>3500</v>
      </c>
      <c r="L43" s="45">
        <f t="shared" si="147"/>
        <v>0</v>
      </c>
      <c r="M43" s="45">
        <f t="shared" si="147"/>
        <v>0</v>
      </c>
      <c r="N43" s="46">
        <f t="shared" si="147"/>
        <v>3500</v>
      </c>
      <c r="O43" s="47">
        <f t="shared" si="147"/>
        <v>3500</v>
      </c>
      <c r="P43" s="45">
        <f t="shared" si="147"/>
        <v>0</v>
      </c>
      <c r="Q43" s="48">
        <f t="shared" si="147"/>
        <v>0</v>
      </c>
      <c r="R43" s="46">
        <f t="shared" si="11"/>
        <v>3500</v>
      </c>
      <c r="S43" s="48">
        <f t="shared" ref="S43:AL44" si="148">S44</f>
        <v>0</v>
      </c>
      <c r="T43" s="56">
        <f t="shared" si="12"/>
        <v>3500</v>
      </c>
      <c r="U43" s="49">
        <f t="shared" si="148"/>
        <v>2336</v>
      </c>
      <c r="V43" s="50">
        <f t="shared" si="148"/>
        <v>0</v>
      </c>
      <c r="W43" s="45">
        <f t="shared" si="148"/>
        <v>0</v>
      </c>
      <c r="X43" s="25">
        <f t="shared" si="13"/>
        <v>2336</v>
      </c>
      <c r="Y43" s="45">
        <f t="shared" si="148"/>
        <v>0</v>
      </c>
      <c r="Z43" s="51">
        <f t="shared" si="148"/>
        <v>2195</v>
      </c>
      <c r="AA43" s="45">
        <f t="shared" si="148"/>
        <v>0</v>
      </c>
      <c r="AB43" s="166">
        <f t="shared" si="14"/>
        <v>2195</v>
      </c>
      <c r="AC43" s="28">
        <v>2111</v>
      </c>
      <c r="AD43" s="45">
        <f t="shared" si="148"/>
        <v>0</v>
      </c>
      <c r="AE43" s="29">
        <f t="shared" si="15"/>
        <v>2111</v>
      </c>
      <c r="AF43" s="52">
        <f>AF44+AF46</f>
        <v>2191</v>
      </c>
      <c r="AG43" s="31">
        <f t="shared" ref="AG43:AH43" si="149">AG44+AG46</f>
        <v>2444</v>
      </c>
      <c r="AH43" s="45">
        <f t="shared" si="149"/>
        <v>0</v>
      </c>
      <c r="AI43" s="41">
        <f t="shared" si="16"/>
        <v>2444</v>
      </c>
      <c r="AJ43" s="52">
        <f t="shared" ref="AJ43:AL43" si="150">AJ44+AJ46</f>
        <v>2279</v>
      </c>
      <c r="AK43" s="32">
        <f t="shared" si="150"/>
        <v>2542</v>
      </c>
      <c r="AL43" s="45">
        <f t="shared" si="150"/>
        <v>0</v>
      </c>
      <c r="AM43" s="7">
        <f t="shared" si="17"/>
        <v>2542</v>
      </c>
      <c r="AN43" s="42">
        <f t="shared" ref="AN43:BM44" si="151">AN44</f>
        <v>2452</v>
      </c>
      <c r="AO43" s="45">
        <f t="shared" si="151"/>
        <v>0</v>
      </c>
      <c r="AP43" s="42">
        <f t="shared" si="19"/>
        <v>2452</v>
      </c>
      <c r="AQ43" s="43">
        <f t="shared" si="151"/>
        <v>2550</v>
      </c>
      <c r="AR43" s="45">
        <f t="shared" si="151"/>
        <v>0</v>
      </c>
      <c r="AS43" s="43">
        <f t="shared" si="20"/>
        <v>2550</v>
      </c>
      <c r="AT43" s="53">
        <f t="shared" si="151"/>
        <v>2652</v>
      </c>
      <c r="AU43" s="45">
        <f t="shared" si="151"/>
        <v>0</v>
      </c>
      <c r="AV43" s="44">
        <f t="shared" si="21"/>
        <v>2652</v>
      </c>
      <c r="AW43" s="54">
        <f t="shared" si="151"/>
        <v>3226</v>
      </c>
      <c r="AX43" s="52">
        <f t="shared" si="151"/>
        <v>0</v>
      </c>
      <c r="AY43" s="256">
        <f t="shared" si="22"/>
        <v>3226</v>
      </c>
      <c r="AZ43" s="55">
        <f t="shared" si="151"/>
        <v>3387</v>
      </c>
      <c r="BA43" s="52">
        <f t="shared" si="151"/>
        <v>0</v>
      </c>
      <c r="BB43" s="257">
        <f t="shared" si="23"/>
        <v>3387</v>
      </c>
      <c r="BC43" s="258">
        <f t="shared" si="24"/>
        <v>3387000</v>
      </c>
      <c r="BD43" s="45">
        <f t="shared" si="151"/>
        <v>0</v>
      </c>
      <c r="BE43" s="45">
        <f t="shared" si="151"/>
        <v>0</v>
      </c>
      <c r="BF43" s="37">
        <f t="shared" si="26"/>
        <v>3387000</v>
      </c>
      <c r="BG43" s="30">
        <f t="shared" si="151"/>
        <v>0</v>
      </c>
      <c r="BH43" s="30">
        <f t="shared" si="151"/>
        <v>0</v>
      </c>
      <c r="BI43" s="26">
        <f t="shared" si="28"/>
        <v>3387000</v>
      </c>
      <c r="BJ43" s="37">
        <f t="shared" ref="BJ43:BJ44" si="152">BJ44</f>
        <v>3861800</v>
      </c>
      <c r="BK43" s="45">
        <f t="shared" si="151"/>
        <v>0</v>
      </c>
      <c r="BL43" s="56">
        <f t="shared" si="151"/>
        <v>3522</v>
      </c>
      <c r="BM43" s="45">
        <f t="shared" si="151"/>
        <v>0</v>
      </c>
      <c r="BN43" s="259">
        <f t="shared" si="31"/>
        <v>3522</v>
      </c>
      <c r="BO43" s="226">
        <f t="shared" si="32"/>
        <v>3861800</v>
      </c>
      <c r="BP43" s="157">
        <f t="shared" ref="BP43:CH44" si="153">BP44</f>
        <v>0</v>
      </c>
      <c r="BQ43" s="45">
        <f t="shared" si="153"/>
        <v>0</v>
      </c>
      <c r="BR43" s="226">
        <f t="shared" si="34"/>
        <v>0</v>
      </c>
      <c r="BS43" s="30">
        <f t="shared" si="131"/>
        <v>3861800</v>
      </c>
      <c r="BT43" s="45">
        <f t="shared" si="153"/>
        <v>0</v>
      </c>
      <c r="BU43" s="45">
        <f t="shared" si="153"/>
        <v>0</v>
      </c>
      <c r="BV43" s="45">
        <f t="shared" si="153"/>
        <v>0</v>
      </c>
      <c r="BW43" s="45">
        <f t="shared" si="153"/>
        <v>0</v>
      </c>
      <c r="BX43" s="45">
        <f t="shared" si="153"/>
        <v>0</v>
      </c>
      <c r="BY43" s="51">
        <f t="shared" si="153"/>
        <v>0</v>
      </c>
      <c r="BZ43" s="188"/>
      <c r="CA43" s="30">
        <f t="shared" si="36"/>
        <v>3861800</v>
      </c>
      <c r="CB43" s="45">
        <f t="shared" si="153"/>
        <v>0</v>
      </c>
      <c r="CC43" s="45">
        <f t="shared" si="153"/>
        <v>0</v>
      </c>
      <c r="CD43" s="45">
        <f t="shared" si="153"/>
        <v>0</v>
      </c>
      <c r="CE43" s="45">
        <f t="shared" si="153"/>
        <v>0</v>
      </c>
      <c r="CF43" s="226">
        <f t="shared" si="38"/>
        <v>0</v>
      </c>
      <c r="CG43" s="30">
        <f t="shared" si="39"/>
        <v>3861800</v>
      </c>
      <c r="CH43" s="45">
        <f t="shared" si="153"/>
        <v>0</v>
      </c>
      <c r="CI43" s="45">
        <f t="shared" ref="CH43:DD44" si="154">CI44</f>
        <v>0</v>
      </c>
      <c r="CJ43" s="45">
        <f t="shared" si="154"/>
        <v>0</v>
      </c>
      <c r="CK43" s="45">
        <f t="shared" si="154"/>
        <v>0</v>
      </c>
      <c r="CL43" s="45">
        <f t="shared" si="154"/>
        <v>0</v>
      </c>
      <c r="CM43" s="45">
        <f t="shared" si="154"/>
        <v>0</v>
      </c>
      <c r="CN43" s="45">
        <f t="shared" si="154"/>
        <v>0</v>
      </c>
      <c r="CO43" s="45">
        <f t="shared" si="154"/>
        <v>0</v>
      </c>
      <c r="CP43" s="45">
        <f t="shared" si="154"/>
        <v>0</v>
      </c>
      <c r="CQ43" s="170">
        <f t="shared" si="154"/>
        <v>0</v>
      </c>
      <c r="CR43" s="226">
        <f t="shared" si="41"/>
        <v>0</v>
      </c>
      <c r="CS43" s="30">
        <f t="shared" si="42"/>
        <v>3861800</v>
      </c>
      <c r="CT43" s="45">
        <f t="shared" si="154"/>
        <v>0</v>
      </c>
      <c r="CU43" s="45">
        <f t="shared" si="154"/>
        <v>0</v>
      </c>
      <c r="CV43" s="45">
        <f t="shared" si="154"/>
        <v>0</v>
      </c>
      <c r="CW43" s="45">
        <f t="shared" si="154"/>
        <v>0</v>
      </c>
      <c r="CX43" s="45">
        <f t="shared" si="154"/>
        <v>0</v>
      </c>
      <c r="CY43" s="45">
        <f t="shared" si="154"/>
        <v>0</v>
      </c>
      <c r="CZ43" s="45">
        <f t="shared" si="154"/>
        <v>0</v>
      </c>
      <c r="DA43" s="45">
        <f t="shared" si="154"/>
        <v>0</v>
      </c>
      <c r="DB43" s="45">
        <f t="shared" si="154"/>
        <v>0</v>
      </c>
      <c r="DC43" s="45">
        <f t="shared" si="154"/>
        <v>0</v>
      </c>
      <c r="DD43" s="45">
        <f t="shared" si="154"/>
        <v>0</v>
      </c>
      <c r="DE43" s="226">
        <f t="shared" si="43"/>
        <v>0</v>
      </c>
      <c r="DF43" s="226">
        <f t="shared" si="44"/>
        <v>3861800</v>
      </c>
      <c r="DG43" s="367">
        <f t="shared" si="45"/>
        <v>0</v>
      </c>
    </row>
    <row r="44" spans="1:111" ht="24" x14ac:dyDescent="0.25">
      <c r="A44" s="73" t="s">
        <v>85</v>
      </c>
      <c r="B44" s="59" t="s">
        <v>86</v>
      </c>
      <c r="C44" s="11">
        <f t="shared" si="147"/>
        <v>1900</v>
      </c>
      <c r="D44" s="12">
        <f t="shared" si="147"/>
        <v>1722</v>
      </c>
      <c r="E44" s="13">
        <f t="shared" si="147"/>
        <v>2942</v>
      </c>
      <c r="F44" s="14">
        <f t="shared" si="147"/>
        <v>2942</v>
      </c>
      <c r="G44" s="11">
        <f t="shared" si="147"/>
        <v>2026</v>
      </c>
      <c r="H44" s="18">
        <f t="shared" si="147"/>
        <v>2301.5500000000002</v>
      </c>
      <c r="I44" s="18">
        <f t="shared" si="147"/>
        <v>2541.6</v>
      </c>
      <c r="J44" s="19">
        <f t="shared" si="147"/>
        <v>3500</v>
      </c>
      <c r="K44" s="20">
        <f t="shared" si="147"/>
        <v>3500</v>
      </c>
      <c r="L44" s="18">
        <f t="shared" si="147"/>
        <v>0</v>
      </c>
      <c r="M44" s="18">
        <f t="shared" si="147"/>
        <v>0</v>
      </c>
      <c r="N44" s="19">
        <f t="shared" si="147"/>
        <v>3500</v>
      </c>
      <c r="O44" s="20">
        <f t="shared" si="147"/>
        <v>3500</v>
      </c>
      <c r="P44" s="18">
        <f t="shared" si="147"/>
        <v>0</v>
      </c>
      <c r="Q44" s="21">
        <f t="shared" si="147"/>
        <v>0</v>
      </c>
      <c r="R44" s="19">
        <f t="shared" si="11"/>
        <v>3500</v>
      </c>
      <c r="S44" s="21">
        <f t="shared" si="148"/>
        <v>0</v>
      </c>
      <c r="T44" s="22">
        <f t="shared" si="12"/>
        <v>3500</v>
      </c>
      <c r="U44" s="23">
        <f t="shared" si="148"/>
        <v>2336</v>
      </c>
      <c r="V44" s="24">
        <f t="shared" si="148"/>
        <v>0</v>
      </c>
      <c r="W44" s="18">
        <f t="shared" si="148"/>
        <v>0</v>
      </c>
      <c r="X44" s="25">
        <f t="shared" si="13"/>
        <v>2336</v>
      </c>
      <c r="Y44" s="18">
        <f t="shared" si="148"/>
        <v>0</v>
      </c>
      <c r="Z44" s="26">
        <f t="shared" si="148"/>
        <v>2195</v>
      </c>
      <c r="AA44" s="18">
        <f t="shared" si="148"/>
        <v>0</v>
      </c>
      <c r="AB44" s="27">
        <f t="shared" si="14"/>
        <v>2195</v>
      </c>
      <c r="AC44" s="28">
        <v>2111</v>
      </c>
      <c r="AD44" s="18">
        <f t="shared" si="148"/>
        <v>0</v>
      </c>
      <c r="AE44" s="29">
        <f t="shared" si="15"/>
        <v>2111</v>
      </c>
      <c r="AF44" s="30">
        <f t="shared" si="148"/>
        <v>2191</v>
      </c>
      <c r="AG44" s="31">
        <f t="shared" si="148"/>
        <v>2444</v>
      </c>
      <c r="AH44" s="18">
        <f t="shared" si="148"/>
        <v>0</v>
      </c>
      <c r="AI44" s="41">
        <f t="shared" si="16"/>
        <v>2444</v>
      </c>
      <c r="AJ44" s="30">
        <f t="shared" si="148"/>
        <v>2279</v>
      </c>
      <c r="AK44" s="32">
        <f t="shared" si="148"/>
        <v>2542</v>
      </c>
      <c r="AL44" s="18">
        <f t="shared" si="148"/>
        <v>0</v>
      </c>
      <c r="AM44" s="7">
        <f t="shared" si="17"/>
        <v>2542</v>
      </c>
      <c r="AN44" s="33">
        <f t="shared" si="151"/>
        <v>2452</v>
      </c>
      <c r="AO44" s="18">
        <f t="shared" si="151"/>
        <v>0</v>
      </c>
      <c r="AP44" s="42">
        <f t="shared" si="19"/>
        <v>2452</v>
      </c>
      <c r="AQ44" s="34">
        <f t="shared" si="151"/>
        <v>2550</v>
      </c>
      <c r="AR44" s="18">
        <f t="shared" si="151"/>
        <v>0</v>
      </c>
      <c r="AS44" s="43">
        <f t="shared" si="20"/>
        <v>2550</v>
      </c>
      <c r="AT44" s="35">
        <f t="shared" si="151"/>
        <v>2652</v>
      </c>
      <c r="AU44" s="18">
        <f t="shared" si="151"/>
        <v>0</v>
      </c>
      <c r="AV44" s="44">
        <f t="shared" si="21"/>
        <v>2652</v>
      </c>
      <c r="AW44" s="36">
        <f t="shared" si="151"/>
        <v>3226</v>
      </c>
      <c r="AX44" s="30">
        <f t="shared" si="151"/>
        <v>0</v>
      </c>
      <c r="AY44" s="256">
        <f t="shared" si="22"/>
        <v>3226</v>
      </c>
      <c r="AZ44" s="37">
        <f t="shared" si="151"/>
        <v>3387</v>
      </c>
      <c r="BA44" s="30">
        <f t="shared" si="151"/>
        <v>0</v>
      </c>
      <c r="BB44" s="257">
        <f t="shared" si="23"/>
        <v>3387</v>
      </c>
      <c r="BC44" s="258">
        <f t="shared" si="24"/>
        <v>3387000</v>
      </c>
      <c r="BD44" s="18">
        <f t="shared" si="151"/>
        <v>0</v>
      </c>
      <c r="BE44" s="18">
        <f t="shared" si="151"/>
        <v>0</v>
      </c>
      <c r="BF44" s="37">
        <f t="shared" si="26"/>
        <v>3387000</v>
      </c>
      <c r="BG44" s="30">
        <f t="shared" si="151"/>
        <v>0</v>
      </c>
      <c r="BH44" s="30">
        <f t="shared" si="151"/>
        <v>0</v>
      </c>
      <c r="BI44" s="26">
        <f t="shared" si="28"/>
        <v>3387000</v>
      </c>
      <c r="BJ44" s="37">
        <f t="shared" si="152"/>
        <v>3861800</v>
      </c>
      <c r="BK44" s="18">
        <f t="shared" si="151"/>
        <v>0</v>
      </c>
      <c r="BL44" s="22">
        <f t="shared" si="151"/>
        <v>3522</v>
      </c>
      <c r="BM44" s="18">
        <f t="shared" si="151"/>
        <v>0</v>
      </c>
      <c r="BN44" s="259">
        <f t="shared" si="31"/>
        <v>3522</v>
      </c>
      <c r="BO44" s="226">
        <f t="shared" si="32"/>
        <v>3861800</v>
      </c>
      <c r="BP44" s="156">
        <f t="shared" si="153"/>
        <v>0</v>
      </c>
      <c r="BQ44" s="18">
        <f t="shared" si="153"/>
        <v>0</v>
      </c>
      <c r="BR44" s="226">
        <f t="shared" si="34"/>
        <v>0</v>
      </c>
      <c r="BS44" s="30">
        <f t="shared" si="131"/>
        <v>3861800</v>
      </c>
      <c r="BT44" s="18">
        <f t="shared" si="153"/>
        <v>0</v>
      </c>
      <c r="BU44" s="18">
        <f t="shared" si="153"/>
        <v>0</v>
      </c>
      <c r="BV44" s="18">
        <f t="shared" si="153"/>
        <v>0</v>
      </c>
      <c r="BW44" s="18">
        <f t="shared" si="153"/>
        <v>0</v>
      </c>
      <c r="BX44" s="18">
        <f t="shared" si="153"/>
        <v>0</v>
      </c>
      <c r="BY44" s="26">
        <f t="shared" si="153"/>
        <v>0</v>
      </c>
      <c r="BZ44" s="226"/>
      <c r="CA44" s="30">
        <f t="shared" si="36"/>
        <v>3861800</v>
      </c>
      <c r="CB44" s="18">
        <f t="shared" si="153"/>
        <v>0</v>
      </c>
      <c r="CC44" s="18">
        <f t="shared" si="153"/>
        <v>0</v>
      </c>
      <c r="CD44" s="18">
        <f t="shared" si="153"/>
        <v>0</v>
      </c>
      <c r="CE44" s="18">
        <f t="shared" si="153"/>
        <v>0</v>
      </c>
      <c r="CF44" s="226">
        <f t="shared" si="38"/>
        <v>0</v>
      </c>
      <c r="CG44" s="30">
        <f t="shared" si="39"/>
        <v>3861800</v>
      </c>
      <c r="CH44" s="18">
        <f t="shared" si="154"/>
        <v>0</v>
      </c>
      <c r="CI44" s="18">
        <f t="shared" si="154"/>
        <v>0</v>
      </c>
      <c r="CJ44" s="18">
        <f t="shared" si="154"/>
        <v>0</v>
      </c>
      <c r="CK44" s="18">
        <f t="shared" si="154"/>
        <v>0</v>
      </c>
      <c r="CL44" s="18">
        <f t="shared" si="154"/>
        <v>0</v>
      </c>
      <c r="CM44" s="18">
        <f t="shared" si="154"/>
        <v>0</v>
      </c>
      <c r="CN44" s="18">
        <f t="shared" si="154"/>
        <v>0</v>
      </c>
      <c r="CO44" s="18">
        <f t="shared" si="154"/>
        <v>0</v>
      </c>
      <c r="CP44" s="18">
        <f t="shared" si="154"/>
        <v>0</v>
      </c>
      <c r="CQ44" s="169">
        <f t="shared" si="154"/>
        <v>0</v>
      </c>
      <c r="CR44" s="226">
        <f t="shared" si="41"/>
        <v>0</v>
      </c>
      <c r="CS44" s="30">
        <f t="shared" si="42"/>
        <v>3861800</v>
      </c>
      <c r="CT44" s="18">
        <f t="shared" si="154"/>
        <v>0</v>
      </c>
      <c r="CU44" s="18">
        <f t="shared" si="154"/>
        <v>0</v>
      </c>
      <c r="CV44" s="18">
        <f t="shared" si="154"/>
        <v>0</v>
      </c>
      <c r="CW44" s="18">
        <f t="shared" si="154"/>
        <v>0</v>
      </c>
      <c r="CX44" s="18">
        <f t="shared" si="154"/>
        <v>0</v>
      </c>
      <c r="CY44" s="18">
        <f t="shared" si="154"/>
        <v>0</v>
      </c>
      <c r="CZ44" s="18">
        <f t="shared" si="154"/>
        <v>0</v>
      </c>
      <c r="DA44" s="18">
        <f t="shared" si="154"/>
        <v>0</v>
      </c>
      <c r="DB44" s="18">
        <f t="shared" si="154"/>
        <v>0</v>
      </c>
      <c r="DC44" s="18">
        <f t="shared" si="154"/>
        <v>0</v>
      </c>
      <c r="DD44" s="18">
        <f t="shared" si="154"/>
        <v>0</v>
      </c>
      <c r="DE44" s="226">
        <f t="shared" si="43"/>
        <v>0</v>
      </c>
      <c r="DF44" s="226">
        <f t="shared" si="44"/>
        <v>3861800</v>
      </c>
      <c r="DG44" s="367">
        <f t="shared" si="45"/>
        <v>0</v>
      </c>
    </row>
    <row r="45" spans="1:111" ht="47.25" customHeight="1" x14ac:dyDescent="0.25">
      <c r="A45" s="73" t="s">
        <v>87</v>
      </c>
      <c r="B45" s="59" t="s">
        <v>88</v>
      </c>
      <c r="C45" s="11">
        <v>1900</v>
      </c>
      <c r="D45" s="12">
        <v>1722</v>
      </c>
      <c r="E45" s="13">
        <v>2942</v>
      </c>
      <c r="F45" s="14">
        <v>2942</v>
      </c>
      <c r="G45" s="11">
        <v>2026</v>
      </c>
      <c r="H45" s="18">
        <v>2301.5500000000002</v>
      </c>
      <c r="I45" s="18">
        <v>2541.6</v>
      </c>
      <c r="J45" s="19">
        <v>3500</v>
      </c>
      <c r="K45" s="20">
        <v>3500</v>
      </c>
      <c r="L45" s="18"/>
      <c r="M45" s="18"/>
      <c r="N45" s="19">
        <f>J45+L45</f>
        <v>3500</v>
      </c>
      <c r="O45" s="20">
        <f>K45+M45</f>
        <v>3500</v>
      </c>
      <c r="P45" s="18"/>
      <c r="Q45" s="21"/>
      <c r="R45" s="19">
        <f t="shared" si="11"/>
        <v>3500</v>
      </c>
      <c r="S45" s="21"/>
      <c r="T45" s="22">
        <f t="shared" si="12"/>
        <v>3500</v>
      </c>
      <c r="U45" s="23">
        <v>2336</v>
      </c>
      <c r="V45" s="24"/>
      <c r="W45" s="18"/>
      <c r="X45" s="25">
        <f t="shared" si="13"/>
        <v>2336</v>
      </c>
      <c r="Y45" s="18"/>
      <c r="Z45" s="26">
        <v>2195</v>
      </c>
      <c r="AA45" s="18"/>
      <c r="AB45" s="27">
        <f t="shared" si="14"/>
        <v>2195</v>
      </c>
      <c r="AC45" s="28">
        <v>2111</v>
      </c>
      <c r="AD45" s="18"/>
      <c r="AE45" s="29">
        <f t="shared" si="15"/>
        <v>2111</v>
      </c>
      <c r="AF45" s="30">
        <v>2191</v>
      </c>
      <c r="AG45" s="31">
        <v>2444</v>
      </c>
      <c r="AH45" s="18"/>
      <c r="AI45" s="41">
        <f t="shared" si="16"/>
        <v>2444</v>
      </c>
      <c r="AJ45" s="30">
        <v>2279</v>
      </c>
      <c r="AK45" s="32">
        <v>2542</v>
      </c>
      <c r="AL45" s="18"/>
      <c r="AM45" s="7">
        <f t="shared" si="17"/>
        <v>2542</v>
      </c>
      <c r="AN45" s="33">
        <v>2452</v>
      </c>
      <c r="AO45" s="18"/>
      <c r="AP45" s="42">
        <f t="shared" si="19"/>
        <v>2452</v>
      </c>
      <c r="AQ45" s="34">
        <v>2550</v>
      </c>
      <c r="AR45" s="18"/>
      <c r="AS45" s="43">
        <f t="shared" si="20"/>
        <v>2550</v>
      </c>
      <c r="AT45" s="35">
        <v>2652</v>
      </c>
      <c r="AU45" s="18"/>
      <c r="AV45" s="44">
        <f t="shared" si="21"/>
        <v>2652</v>
      </c>
      <c r="AW45" s="36">
        <v>3226</v>
      </c>
      <c r="AX45" s="30"/>
      <c r="AY45" s="256">
        <f t="shared" si="22"/>
        <v>3226</v>
      </c>
      <c r="AZ45" s="37">
        <v>3387</v>
      </c>
      <c r="BA45" s="30"/>
      <c r="BB45" s="257">
        <f t="shared" si="23"/>
        <v>3387</v>
      </c>
      <c r="BC45" s="258">
        <f t="shared" si="24"/>
        <v>3387000</v>
      </c>
      <c r="BD45" s="18"/>
      <c r="BE45" s="18"/>
      <c r="BF45" s="37">
        <f t="shared" si="26"/>
        <v>3387000</v>
      </c>
      <c r="BG45" s="30"/>
      <c r="BH45" s="30"/>
      <c r="BI45" s="26">
        <f t="shared" si="28"/>
        <v>3387000</v>
      </c>
      <c r="BJ45" s="37">
        <v>3861800</v>
      </c>
      <c r="BK45" s="18"/>
      <c r="BL45" s="22">
        <v>3522</v>
      </c>
      <c r="BM45" s="18"/>
      <c r="BN45" s="259">
        <f t="shared" si="31"/>
        <v>3522</v>
      </c>
      <c r="BO45" s="226">
        <f t="shared" si="32"/>
        <v>3861800</v>
      </c>
      <c r="BP45" s="156"/>
      <c r="BQ45" s="18"/>
      <c r="BR45" s="226">
        <f t="shared" si="34"/>
        <v>0</v>
      </c>
      <c r="BS45" s="30">
        <f t="shared" si="131"/>
        <v>3861800</v>
      </c>
      <c r="BT45" s="18"/>
      <c r="BU45" s="18"/>
      <c r="BV45" s="18"/>
      <c r="BW45" s="18"/>
      <c r="BX45" s="18"/>
      <c r="BY45" s="26"/>
      <c r="BZ45" s="226"/>
      <c r="CA45" s="30">
        <f t="shared" si="36"/>
        <v>3861800</v>
      </c>
      <c r="CB45" s="18"/>
      <c r="CC45" s="18"/>
      <c r="CD45" s="18"/>
      <c r="CE45" s="18"/>
      <c r="CF45" s="226">
        <f t="shared" si="38"/>
        <v>0</v>
      </c>
      <c r="CG45" s="30">
        <f t="shared" si="39"/>
        <v>3861800</v>
      </c>
      <c r="CH45" s="18"/>
      <c r="CI45" s="18"/>
      <c r="CJ45" s="18"/>
      <c r="CK45" s="18"/>
      <c r="CL45" s="18"/>
      <c r="CM45" s="18"/>
      <c r="CN45" s="18"/>
      <c r="CO45" s="18"/>
      <c r="CP45" s="18"/>
      <c r="CQ45" s="169"/>
      <c r="CR45" s="226">
        <f t="shared" si="41"/>
        <v>0</v>
      </c>
      <c r="CS45" s="30">
        <f t="shared" si="42"/>
        <v>3861800</v>
      </c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226">
        <f t="shared" si="43"/>
        <v>0</v>
      </c>
      <c r="DF45" s="226">
        <f t="shared" si="44"/>
        <v>3861800</v>
      </c>
      <c r="DG45" s="367">
        <f t="shared" si="45"/>
        <v>0</v>
      </c>
    </row>
    <row r="46" spans="1:111" ht="48" hidden="1" customHeight="1" x14ac:dyDescent="0.25">
      <c r="A46" s="73" t="s">
        <v>89</v>
      </c>
      <c r="B46" s="59" t="s">
        <v>90</v>
      </c>
      <c r="C46" s="11"/>
      <c r="D46" s="12"/>
      <c r="E46" s="13"/>
      <c r="F46" s="14"/>
      <c r="G46" s="11"/>
      <c r="H46" s="18"/>
      <c r="I46" s="18"/>
      <c r="J46" s="19"/>
      <c r="K46" s="20"/>
      <c r="L46" s="18"/>
      <c r="M46" s="18"/>
      <c r="N46" s="19"/>
      <c r="O46" s="20"/>
      <c r="P46" s="18"/>
      <c r="Q46" s="21"/>
      <c r="R46" s="19"/>
      <c r="S46" s="21"/>
      <c r="T46" s="22"/>
      <c r="U46" s="23"/>
      <c r="V46" s="24"/>
      <c r="W46" s="18"/>
      <c r="X46" s="25"/>
      <c r="Y46" s="18"/>
      <c r="Z46" s="26"/>
      <c r="AA46" s="18"/>
      <c r="AB46" s="27"/>
      <c r="AC46" s="28"/>
      <c r="AD46" s="18"/>
      <c r="AE46" s="29"/>
      <c r="AF46" s="30">
        <f>AF47</f>
        <v>0</v>
      </c>
      <c r="AG46" s="31">
        <f t="shared" ref="AG46:AH46" si="155">AG47</f>
        <v>0</v>
      </c>
      <c r="AH46" s="18">
        <f t="shared" si="155"/>
        <v>0</v>
      </c>
      <c r="AI46" s="41"/>
      <c r="AJ46" s="30">
        <f t="shared" ref="AJ46:AL46" si="156">AJ47</f>
        <v>0</v>
      </c>
      <c r="AK46" s="32">
        <f t="shared" si="156"/>
        <v>0</v>
      </c>
      <c r="AL46" s="18">
        <f t="shared" si="156"/>
        <v>0</v>
      </c>
      <c r="AM46" s="7"/>
      <c r="AN46" s="33"/>
      <c r="AO46" s="18"/>
      <c r="AP46" s="42">
        <f t="shared" si="19"/>
        <v>0</v>
      </c>
      <c r="AQ46" s="34"/>
      <c r="AR46" s="18"/>
      <c r="AS46" s="43">
        <f t="shared" si="20"/>
        <v>0</v>
      </c>
      <c r="AT46" s="35"/>
      <c r="AU46" s="18"/>
      <c r="AV46" s="44">
        <f t="shared" si="21"/>
        <v>0</v>
      </c>
      <c r="AW46" s="36"/>
      <c r="AX46" s="30"/>
      <c r="AY46" s="256">
        <f t="shared" si="22"/>
        <v>0</v>
      </c>
      <c r="AZ46" s="37"/>
      <c r="BA46" s="30"/>
      <c r="BB46" s="257">
        <f t="shared" si="23"/>
        <v>0</v>
      </c>
      <c r="BC46" s="258">
        <f t="shared" si="24"/>
        <v>0</v>
      </c>
      <c r="BD46" s="18"/>
      <c r="BE46" s="18"/>
      <c r="BF46" s="37">
        <f t="shared" si="26"/>
        <v>0</v>
      </c>
      <c r="BG46" s="30"/>
      <c r="BH46" s="30"/>
      <c r="BI46" s="26">
        <f t="shared" si="28"/>
        <v>0</v>
      </c>
      <c r="BJ46" s="37"/>
      <c r="BK46" s="18"/>
      <c r="BL46" s="22"/>
      <c r="BM46" s="18"/>
      <c r="BN46" s="259">
        <f t="shared" si="31"/>
        <v>0</v>
      </c>
      <c r="BO46" s="226">
        <f t="shared" si="32"/>
        <v>0</v>
      </c>
      <c r="BP46" s="156"/>
      <c r="BQ46" s="18"/>
      <c r="BR46" s="226">
        <f t="shared" si="34"/>
        <v>0</v>
      </c>
      <c r="BS46" s="30">
        <f t="shared" si="131"/>
        <v>0</v>
      </c>
      <c r="BT46" s="18"/>
      <c r="BU46" s="18"/>
      <c r="BV46" s="18"/>
      <c r="BW46" s="18"/>
      <c r="BX46" s="18"/>
      <c r="BY46" s="26"/>
      <c r="BZ46" s="226"/>
      <c r="CA46" s="30">
        <f t="shared" si="36"/>
        <v>0</v>
      </c>
      <c r="CB46" s="18"/>
      <c r="CC46" s="18"/>
      <c r="CD46" s="18"/>
      <c r="CE46" s="18"/>
      <c r="CF46" s="226">
        <f t="shared" si="38"/>
        <v>0</v>
      </c>
      <c r="CG46" s="30">
        <f t="shared" si="39"/>
        <v>0</v>
      </c>
      <c r="CH46" s="18"/>
      <c r="CI46" s="18"/>
      <c r="CJ46" s="18"/>
      <c r="CK46" s="18"/>
      <c r="CL46" s="18"/>
      <c r="CM46" s="18"/>
      <c r="CN46" s="18"/>
      <c r="CO46" s="18"/>
      <c r="CP46" s="18"/>
      <c r="CQ46" s="169"/>
      <c r="CR46" s="226">
        <f t="shared" si="41"/>
        <v>0</v>
      </c>
      <c r="CS46" s="30">
        <f t="shared" si="42"/>
        <v>0</v>
      </c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226">
        <f t="shared" si="43"/>
        <v>0</v>
      </c>
      <c r="DF46" s="226">
        <f t="shared" si="44"/>
        <v>0</v>
      </c>
      <c r="DG46" s="367">
        <f t="shared" si="45"/>
        <v>0</v>
      </c>
    </row>
    <row r="47" spans="1:111" ht="48" hidden="1" customHeight="1" x14ac:dyDescent="0.25">
      <c r="A47" s="73" t="s">
        <v>91</v>
      </c>
      <c r="B47" s="59" t="s">
        <v>92</v>
      </c>
      <c r="C47" s="11"/>
      <c r="D47" s="12"/>
      <c r="E47" s="13"/>
      <c r="F47" s="14"/>
      <c r="G47" s="11"/>
      <c r="H47" s="18"/>
      <c r="I47" s="18"/>
      <c r="J47" s="19"/>
      <c r="K47" s="20"/>
      <c r="L47" s="18"/>
      <c r="M47" s="18"/>
      <c r="N47" s="19"/>
      <c r="O47" s="20"/>
      <c r="P47" s="18"/>
      <c r="Q47" s="21"/>
      <c r="R47" s="19"/>
      <c r="S47" s="21"/>
      <c r="T47" s="22"/>
      <c r="U47" s="23"/>
      <c r="V47" s="24"/>
      <c r="W47" s="18"/>
      <c r="X47" s="25"/>
      <c r="Y47" s="18"/>
      <c r="Z47" s="26"/>
      <c r="AA47" s="18"/>
      <c r="AB47" s="27"/>
      <c r="AC47" s="28"/>
      <c r="AD47" s="18"/>
      <c r="AE47" s="29"/>
      <c r="AF47" s="30">
        <v>0</v>
      </c>
      <c r="AG47" s="31">
        <v>0</v>
      </c>
      <c r="AH47" s="18"/>
      <c r="AI47" s="41"/>
      <c r="AJ47" s="30">
        <v>0</v>
      </c>
      <c r="AK47" s="32">
        <v>0</v>
      </c>
      <c r="AL47" s="18"/>
      <c r="AM47" s="7"/>
      <c r="AN47" s="33"/>
      <c r="AO47" s="18"/>
      <c r="AP47" s="42">
        <f t="shared" si="19"/>
        <v>0</v>
      </c>
      <c r="AQ47" s="34"/>
      <c r="AR47" s="18"/>
      <c r="AS47" s="43">
        <f t="shared" si="20"/>
        <v>0</v>
      </c>
      <c r="AT47" s="35"/>
      <c r="AU47" s="18"/>
      <c r="AV47" s="44">
        <f t="shared" si="21"/>
        <v>0</v>
      </c>
      <c r="AW47" s="36"/>
      <c r="AX47" s="30"/>
      <c r="AY47" s="256">
        <f t="shared" si="22"/>
        <v>0</v>
      </c>
      <c r="AZ47" s="37"/>
      <c r="BA47" s="30"/>
      <c r="BB47" s="257">
        <f t="shared" si="23"/>
        <v>0</v>
      </c>
      <c r="BC47" s="258">
        <f t="shared" si="24"/>
        <v>0</v>
      </c>
      <c r="BD47" s="18"/>
      <c r="BE47" s="18"/>
      <c r="BF47" s="37">
        <f t="shared" si="26"/>
        <v>0</v>
      </c>
      <c r="BG47" s="30"/>
      <c r="BH47" s="30"/>
      <c r="BI47" s="26">
        <f t="shared" si="28"/>
        <v>0</v>
      </c>
      <c r="BJ47" s="37"/>
      <c r="BK47" s="18"/>
      <c r="BL47" s="22"/>
      <c r="BM47" s="18"/>
      <c r="BN47" s="259">
        <f t="shared" si="31"/>
        <v>0</v>
      </c>
      <c r="BO47" s="226">
        <f t="shared" si="32"/>
        <v>0</v>
      </c>
      <c r="BP47" s="156"/>
      <c r="BQ47" s="18"/>
      <c r="BR47" s="226">
        <f t="shared" si="34"/>
        <v>0</v>
      </c>
      <c r="BS47" s="30">
        <f t="shared" si="131"/>
        <v>0</v>
      </c>
      <c r="BT47" s="18"/>
      <c r="BU47" s="18"/>
      <c r="BV47" s="18"/>
      <c r="BW47" s="18"/>
      <c r="BX47" s="18"/>
      <c r="BY47" s="26"/>
      <c r="BZ47" s="226"/>
      <c r="CA47" s="30">
        <f t="shared" si="36"/>
        <v>0</v>
      </c>
      <c r="CB47" s="18"/>
      <c r="CC47" s="18"/>
      <c r="CD47" s="18"/>
      <c r="CE47" s="18"/>
      <c r="CF47" s="226">
        <f t="shared" si="38"/>
        <v>0</v>
      </c>
      <c r="CG47" s="30">
        <f t="shared" si="39"/>
        <v>0</v>
      </c>
      <c r="CH47" s="18"/>
      <c r="CI47" s="18"/>
      <c r="CJ47" s="18"/>
      <c r="CK47" s="18"/>
      <c r="CL47" s="18"/>
      <c r="CM47" s="18"/>
      <c r="CN47" s="18"/>
      <c r="CO47" s="18"/>
      <c r="CP47" s="18"/>
      <c r="CQ47" s="169"/>
      <c r="CR47" s="226">
        <f t="shared" si="41"/>
        <v>0</v>
      </c>
      <c r="CS47" s="30">
        <f t="shared" si="42"/>
        <v>0</v>
      </c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226">
        <f t="shared" si="43"/>
        <v>0</v>
      </c>
      <c r="DF47" s="226">
        <f t="shared" si="44"/>
        <v>0</v>
      </c>
      <c r="DG47" s="367">
        <f t="shared" si="45"/>
        <v>0</v>
      </c>
    </row>
    <row r="48" spans="1:111" s="83" customFormat="1" ht="27" hidden="1" customHeight="1" x14ac:dyDescent="0.25">
      <c r="A48" s="58" t="s">
        <v>93</v>
      </c>
      <c r="B48" s="143" t="s">
        <v>94</v>
      </c>
      <c r="C48" s="8">
        <f t="shared" ref="C48:AL48" si="157">C49+C52</f>
        <v>0</v>
      </c>
      <c r="D48" s="15">
        <f t="shared" si="157"/>
        <v>0</v>
      </c>
      <c r="E48" s="16">
        <f t="shared" si="157"/>
        <v>0</v>
      </c>
      <c r="F48" s="10">
        <f t="shared" si="157"/>
        <v>0</v>
      </c>
      <c r="G48" s="8">
        <f t="shared" si="157"/>
        <v>0</v>
      </c>
      <c r="H48" s="45">
        <f t="shared" si="157"/>
        <v>0</v>
      </c>
      <c r="I48" s="45">
        <f t="shared" si="157"/>
        <v>0</v>
      </c>
      <c r="J48" s="46">
        <f t="shared" si="157"/>
        <v>0</v>
      </c>
      <c r="K48" s="47">
        <f t="shared" si="157"/>
        <v>0</v>
      </c>
      <c r="L48" s="45">
        <f t="shared" si="157"/>
        <v>0</v>
      </c>
      <c r="M48" s="45">
        <f t="shared" si="157"/>
        <v>0</v>
      </c>
      <c r="N48" s="46">
        <f t="shared" si="157"/>
        <v>0</v>
      </c>
      <c r="O48" s="47">
        <f t="shared" si="157"/>
        <v>0</v>
      </c>
      <c r="P48" s="45">
        <f t="shared" si="157"/>
        <v>0</v>
      </c>
      <c r="Q48" s="48">
        <f t="shared" si="157"/>
        <v>0</v>
      </c>
      <c r="R48" s="46">
        <f t="shared" si="11"/>
        <v>0</v>
      </c>
      <c r="S48" s="48">
        <f t="shared" si="157"/>
        <v>0</v>
      </c>
      <c r="T48" s="56">
        <f t="shared" si="12"/>
        <v>0</v>
      </c>
      <c r="U48" s="49">
        <f t="shared" si="157"/>
        <v>0</v>
      </c>
      <c r="V48" s="50">
        <f t="shared" si="157"/>
        <v>0</v>
      </c>
      <c r="W48" s="45">
        <f t="shared" si="157"/>
        <v>0</v>
      </c>
      <c r="X48" s="25">
        <f t="shared" si="13"/>
        <v>0</v>
      </c>
      <c r="Y48" s="45">
        <f t="shared" si="157"/>
        <v>0</v>
      </c>
      <c r="Z48" s="51">
        <f t="shared" si="157"/>
        <v>0</v>
      </c>
      <c r="AA48" s="45">
        <f t="shared" si="157"/>
        <v>0</v>
      </c>
      <c r="AB48" s="166">
        <f t="shared" si="14"/>
        <v>0</v>
      </c>
      <c r="AC48" s="28"/>
      <c r="AD48" s="45">
        <f t="shared" si="157"/>
        <v>0</v>
      </c>
      <c r="AE48" s="29">
        <f t="shared" si="15"/>
        <v>0</v>
      </c>
      <c r="AF48" s="52">
        <f t="shared" si="157"/>
        <v>0</v>
      </c>
      <c r="AG48" s="31">
        <f t="shared" si="157"/>
        <v>0</v>
      </c>
      <c r="AH48" s="45">
        <f t="shared" si="157"/>
        <v>0</v>
      </c>
      <c r="AI48" s="41">
        <f t="shared" si="16"/>
        <v>0</v>
      </c>
      <c r="AJ48" s="52">
        <f t="shared" si="157"/>
        <v>0</v>
      </c>
      <c r="AK48" s="32">
        <f t="shared" si="157"/>
        <v>0</v>
      </c>
      <c r="AL48" s="45">
        <f t="shared" si="157"/>
        <v>0</v>
      </c>
      <c r="AM48" s="7">
        <f t="shared" si="17"/>
        <v>0</v>
      </c>
      <c r="AN48" s="42">
        <f t="shared" ref="AN48:AU48" si="158">AN49+AN52</f>
        <v>0</v>
      </c>
      <c r="AO48" s="45">
        <f t="shared" si="158"/>
        <v>0</v>
      </c>
      <c r="AP48" s="42">
        <f t="shared" si="19"/>
        <v>0</v>
      </c>
      <c r="AQ48" s="43">
        <f t="shared" si="158"/>
        <v>0</v>
      </c>
      <c r="AR48" s="45">
        <f t="shared" si="158"/>
        <v>0</v>
      </c>
      <c r="AS48" s="43">
        <f t="shared" si="20"/>
        <v>0</v>
      </c>
      <c r="AT48" s="53">
        <f t="shared" si="158"/>
        <v>0</v>
      </c>
      <c r="AU48" s="45">
        <f t="shared" si="158"/>
        <v>0</v>
      </c>
      <c r="AV48" s="44">
        <f t="shared" si="21"/>
        <v>0</v>
      </c>
      <c r="AW48" s="54">
        <f t="shared" ref="AW48:BM48" si="159">AW49+AW52</f>
        <v>0</v>
      </c>
      <c r="AX48" s="52">
        <f t="shared" si="159"/>
        <v>0</v>
      </c>
      <c r="AY48" s="256">
        <f t="shared" si="22"/>
        <v>0</v>
      </c>
      <c r="AZ48" s="55">
        <f t="shared" si="159"/>
        <v>0</v>
      </c>
      <c r="BA48" s="52">
        <f t="shared" si="159"/>
        <v>0</v>
      </c>
      <c r="BB48" s="257">
        <f t="shared" si="23"/>
        <v>0</v>
      </c>
      <c r="BC48" s="258">
        <f t="shared" si="24"/>
        <v>0</v>
      </c>
      <c r="BD48" s="45">
        <f t="shared" ref="BD48:BE48" si="160">BD49+BD52</f>
        <v>0</v>
      </c>
      <c r="BE48" s="45">
        <f t="shared" si="160"/>
        <v>0</v>
      </c>
      <c r="BF48" s="37">
        <f t="shared" si="26"/>
        <v>0</v>
      </c>
      <c r="BG48" s="30">
        <f t="shared" ref="BG48:BH48" si="161">BG49+BG52</f>
        <v>0</v>
      </c>
      <c r="BH48" s="30">
        <f t="shared" si="161"/>
        <v>0</v>
      </c>
      <c r="BI48" s="26">
        <f t="shared" si="28"/>
        <v>0</v>
      </c>
      <c r="BJ48" s="37">
        <f t="shared" ref="BJ48" si="162">BJ49+BJ52</f>
        <v>0</v>
      </c>
      <c r="BK48" s="45">
        <f t="shared" ref="BK48" si="163">BK49+BK52</f>
        <v>0</v>
      </c>
      <c r="BL48" s="56">
        <f t="shared" si="159"/>
        <v>0</v>
      </c>
      <c r="BM48" s="45">
        <f t="shared" si="159"/>
        <v>0</v>
      </c>
      <c r="BN48" s="259">
        <f t="shared" si="31"/>
        <v>0</v>
      </c>
      <c r="BO48" s="226">
        <f t="shared" si="32"/>
        <v>0</v>
      </c>
      <c r="BP48" s="157">
        <f t="shared" ref="BP48:BT48" si="164">BP49+BP52</f>
        <v>0</v>
      </c>
      <c r="BQ48" s="45">
        <f t="shared" si="164"/>
        <v>0</v>
      </c>
      <c r="BR48" s="226">
        <f t="shared" si="34"/>
        <v>0</v>
      </c>
      <c r="BS48" s="30">
        <f t="shared" si="131"/>
        <v>0</v>
      </c>
      <c r="BT48" s="45">
        <f t="shared" si="164"/>
        <v>0</v>
      </c>
      <c r="BU48" s="45">
        <f t="shared" ref="BU48:CD48" si="165">BU49+BU52</f>
        <v>0</v>
      </c>
      <c r="BV48" s="45">
        <f t="shared" si="165"/>
        <v>0</v>
      </c>
      <c r="BW48" s="45">
        <f t="shared" si="165"/>
        <v>0</v>
      </c>
      <c r="BX48" s="45">
        <f t="shared" si="165"/>
        <v>0</v>
      </c>
      <c r="BY48" s="51">
        <f t="shared" si="165"/>
        <v>0</v>
      </c>
      <c r="BZ48" s="188"/>
      <c r="CA48" s="30">
        <f t="shared" si="36"/>
        <v>0</v>
      </c>
      <c r="CB48" s="45">
        <f t="shared" si="165"/>
        <v>0</v>
      </c>
      <c r="CC48" s="45">
        <f t="shared" si="165"/>
        <v>0</v>
      </c>
      <c r="CD48" s="45">
        <f t="shared" si="165"/>
        <v>0</v>
      </c>
      <c r="CE48" s="45">
        <f t="shared" ref="CE48" si="166">CE49+CE52</f>
        <v>0</v>
      </c>
      <c r="CF48" s="226">
        <f t="shared" si="38"/>
        <v>0</v>
      </c>
      <c r="CG48" s="30">
        <f t="shared" si="39"/>
        <v>0</v>
      </c>
      <c r="CH48" s="45">
        <f t="shared" ref="CH48:DD48" si="167">CH49+CH52</f>
        <v>0</v>
      </c>
      <c r="CI48" s="45">
        <f t="shared" si="167"/>
        <v>0</v>
      </c>
      <c r="CJ48" s="45">
        <f t="shared" si="167"/>
        <v>0</v>
      </c>
      <c r="CK48" s="45">
        <f t="shared" si="167"/>
        <v>0</v>
      </c>
      <c r="CL48" s="45">
        <f t="shared" si="167"/>
        <v>0</v>
      </c>
      <c r="CM48" s="45">
        <f t="shared" si="167"/>
        <v>0</v>
      </c>
      <c r="CN48" s="45">
        <f t="shared" si="167"/>
        <v>0</v>
      </c>
      <c r="CO48" s="45">
        <f t="shared" si="167"/>
        <v>0</v>
      </c>
      <c r="CP48" s="45">
        <f t="shared" si="167"/>
        <v>0</v>
      </c>
      <c r="CQ48" s="170">
        <f t="shared" si="167"/>
        <v>0</v>
      </c>
      <c r="CR48" s="226">
        <f t="shared" si="41"/>
        <v>0</v>
      </c>
      <c r="CS48" s="30">
        <f t="shared" si="42"/>
        <v>0</v>
      </c>
      <c r="CT48" s="45">
        <f t="shared" si="167"/>
        <v>0</v>
      </c>
      <c r="CU48" s="45">
        <f t="shared" si="167"/>
        <v>0</v>
      </c>
      <c r="CV48" s="45">
        <f t="shared" si="167"/>
        <v>0</v>
      </c>
      <c r="CW48" s="45">
        <f t="shared" si="167"/>
        <v>0</v>
      </c>
      <c r="CX48" s="45">
        <f t="shared" si="167"/>
        <v>0</v>
      </c>
      <c r="CY48" s="45">
        <f t="shared" si="167"/>
        <v>0</v>
      </c>
      <c r="CZ48" s="45">
        <f t="shared" si="167"/>
        <v>0</v>
      </c>
      <c r="DA48" s="45">
        <f t="shared" si="167"/>
        <v>0</v>
      </c>
      <c r="DB48" s="45">
        <f t="shared" si="167"/>
        <v>0</v>
      </c>
      <c r="DC48" s="45">
        <f t="shared" si="167"/>
        <v>0</v>
      </c>
      <c r="DD48" s="45">
        <f t="shared" si="167"/>
        <v>0</v>
      </c>
      <c r="DE48" s="226">
        <f t="shared" si="43"/>
        <v>0</v>
      </c>
      <c r="DF48" s="226">
        <f t="shared" si="44"/>
        <v>0</v>
      </c>
      <c r="DG48" s="367">
        <f t="shared" si="45"/>
        <v>0</v>
      </c>
    </row>
    <row r="49" spans="1:111" hidden="1" x14ac:dyDescent="0.25">
      <c r="A49" s="73" t="s">
        <v>95</v>
      </c>
      <c r="B49" s="59" t="s">
        <v>96</v>
      </c>
      <c r="C49" s="11">
        <f t="shared" ref="C49:Q50" si="168">C50</f>
        <v>0</v>
      </c>
      <c r="D49" s="12">
        <f t="shared" si="168"/>
        <v>0</v>
      </c>
      <c r="E49" s="13">
        <f t="shared" si="168"/>
        <v>0</v>
      </c>
      <c r="F49" s="14">
        <f t="shared" si="168"/>
        <v>0</v>
      </c>
      <c r="G49" s="11">
        <f t="shared" si="168"/>
        <v>0</v>
      </c>
      <c r="H49" s="18">
        <f t="shared" si="168"/>
        <v>0</v>
      </c>
      <c r="I49" s="18">
        <f t="shared" si="168"/>
        <v>0</v>
      </c>
      <c r="J49" s="19">
        <f t="shared" si="168"/>
        <v>0</v>
      </c>
      <c r="K49" s="20">
        <f t="shared" si="168"/>
        <v>0</v>
      </c>
      <c r="L49" s="18">
        <f t="shared" si="168"/>
        <v>0</v>
      </c>
      <c r="M49" s="18">
        <f t="shared" si="168"/>
        <v>0</v>
      </c>
      <c r="N49" s="19">
        <f t="shared" si="168"/>
        <v>0</v>
      </c>
      <c r="O49" s="20">
        <f t="shared" si="168"/>
        <v>0</v>
      </c>
      <c r="P49" s="18">
        <f t="shared" si="168"/>
        <v>0</v>
      </c>
      <c r="Q49" s="21">
        <f t="shared" si="168"/>
        <v>0</v>
      </c>
      <c r="R49" s="19">
        <f t="shared" si="11"/>
        <v>0</v>
      </c>
      <c r="S49" s="21">
        <f t="shared" ref="S49:AL50" si="169">S50</f>
        <v>0</v>
      </c>
      <c r="T49" s="22">
        <f t="shared" si="12"/>
        <v>0</v>
      </c>
      <c r="U49" s="23">
        <f t="shared" si="169"/>
        <v>0</v>
      </c>
      <c r="V49" s="24">
        <f t="shared" si="169"/>
        <v>0</v>
      </c>
      <c r="W49" s="18">
        <f t="shared" si="169"/>
        <v>0</v>
      </c>
      <c r="X49" s="25">
        <f t="shared" si="13"/>
        <v>0</v>
      </c>
      <c r="Y49" s="18">
        <f t="shared" si="169"/>
        <v>0</v>
      </c>
      <c r="Z49" s="26">
        <f t="shared" si="169"/>
        <v>0</v>
      </c>
      <c r="AA49" s="18">
        <f t="shared" si="169"/>
        <v>0</v>
      </c>
      <c r="AB49" s="27">
        <f t="shared" si="14"/>
        <v>0</v>
      </c>
      <c r="AC49" s="28"/>
      <c r="AD49" s="18">
        <f t="shared" si="169"/>
        <v>0</v>
      </c>
      <c r="AE49" s="29">
        <f t="shared" si="15"/>
        <v>0</v>
      </c>
      <c r="AF49" s="30">
        <f>AF50</f>
        <v>0</v>
      </c>
      <c r="AG49" s="31">
        <f>AG50</f>
        <v>0</v>
      </c>
      <c r="AH49" s="18">
        <f>AH50</f>
        <v>0</v>
      </c>
      <c r="AI49" s="41">
        <f t="shared" si="16"/>
        <v>0</v>
      </c>
      <c r="AJ49" s="30">
        <f>AJ50</f>
        <v>0</v>
      </c>
      <c r="AK49" s="32">
        <f>AK50</f>
        <v>0</v>
      </c>
      <c r="AL49" s="18">
        <f>AL50</f>
        <v>0</v>
      </c>
      <c r="AM49" s="7">
        <f t="shared" si="17"/>
        <v>0</v>
      </c>
      <c r="AN49" s="33">
        <f t="shared" ref="AN49:BM50" si="170">AN50</f>
        <v>0</v>
      </c>
      <c r="AO49" s="18">
        <f t="shared" si="170"/>
        <v>0</v>
      </c>
      <c r="AP49" s="42">
        <f t="shared" si="19"/>
        <v>0</v>
      </c>
      <c r="AQ49" s="34">
        <f t="shared" si="170"/>
        <v>0</v>
      </c>
      <c r="AR49" s="18">
        <f t="shared" si="170"/>
        <v>0</v>
      </c>
      <c r="AS49" s="43">
        <f t="shared" si="20"/>
        <v>0</v>
      </c>
      <c r="AT49" s="35">
        <f t="shared" si="170"/>
        <v>0</v>
      </c>
      <c r="AU49" s="18">
        <f t="shared" si="170"/>
        <v>0</v>
      </c>
      <c r="AV49" s="44">
        <f t="shared" si="21"/>
        <v>0</v>
      </c>
      <c r="AW49" s="36">
        <f t="shared" si="170"/>
        <v>0</v>
      </c>
      <c r="AX49" s="30">
        <f t="shared" si="170"/>
        <v>0</v>
      </c>
      <c r="AY49" s="256">
        <f t="shared" si="22"/>
        <v>0</v>
      </c>
      <c r="AZ49" s="37">
        <f t="shared" si="170"/>
        <v>0</v>
      </c>
      <c r="BA49" s="30">
        <f t="shared" si="170"/>
        <v>0</v>
      </c>
      <c r="BB49" s="257">
        <f t="shared" si="23"/>
        <v>0</v>
      </c>
      <c r="BC49" s="258">
        <f t="shared" si="24"/>
        <v>0</v>
      </c>
      <c r="BD49" s="18">
        <f t="shared" si="170"/>
        <v>0</v>
      </c>
      <c r="BE49" s="18">
        <f t="shared" si="170"/>
        <v>0</v>
      </c>
      <c r="BF49" s="37">
        <f t="shared" si="26"/>
        <v>0</v>
      </c>
      <c r="BG49" s="30">
        <f t="shared" si="170"/>
        <v>0</v>
      </c>
      <c r="BH49" s="30">
        <f t="shared" si="170"/>
        <v>0</v>
      </c>
      <c r="BI49" s="26">
        <f t="shared" si="28"/>
        <v>0</v>
      </c>
      <c r="BJ49" s="37">
        <f t="shared" ref="BJ49:BJ50" si="171">BJ50</f>
        <v>0</v>
      </c>
      <c r="BK49" s="18">
        <f t="shared" si="170"/>
        <v>0</v>
      </c>
      <c r="BL49" s="22">
        <f t="shared" si="170"/>
        <v>0</v>
      </c>
      <c r="BM49" s="18">
        <f t="shared" si="170"/>
        <v>0</v>
      </c>
      <c r="BN49" s="259">
        <f t="shared" si="31"/>
        <v>0</v>
      </c>
      <c r="BO49" s="226">
        <f t="shared" si="32"/>
        <v>0</v>
      </c>
      <c r="BP49" s="156">
        <f t="shared" ref="BP49:CH50" si="172">BP50</f>
        <v>0</v>
      </c>
      <c r="BQ49" s="18">
        <f t="shared" si="172"/>
        <v>0</v>
      </c>
      <c r="BR49" s="226">
        <f t="shared" si="34"/>
        <v>0</v>
      </c>
      <c r="BS49" s="30">
        <f t="shared" si="131"/>
        <v>0</v>
      </c>
      <c r="BT49" s="18">
        <f t="shared" si="172"/>
        <v>0</v>
      </c>
      <c r="BU49" s="18">
        <f t="shared" si="172"/>
        <v>0</v>
      </c>
      <c r="BV49" s="18">
        <f t="shared" si="172"/>
        <v>0</v>
      </c>
      <c r="BW49" s="18">
        <f t="shared" si="172"/>
        <v>0</v>
      </c>
      <c r="BX49" s="18">
        <f t="shared" si="172"/>
        <v>0</v>
      </c>
      <c r="BY49" s="26">
        <f t="shared" si="172"/>
        <v>0</v>
      </c>
      <c r="BZ49" s="226"/>
      <c r="CA49" s="30">
        <f t="shared" si="36"/>
        <v>0</v>
      </c>
      <c r="CB49" s="18">
        <f t="shared" si="172"/>
        <v>0</v>
      </c>
      <c r="CC49" s="18">
        <f t="shared" si="172"/>
        <v>0</v>
      </c>
      <c r="CD49" s="18">
        <f t="shared" si="172"/>
        <v>0</v>
      </c>
      <c r="CE49" s="18">
        <f t="shared" si="172"/>
        <v>0</v>
      </c>
      <c r="CF49" s="226">
        <f t="shared" si="38"/>
        <v>0</v>
      </c>
      <c r="CG49" s="30">
        <f t="shared" si="39"/>
        <v>0</v>
      </c>
      <c r="CH49" s="18">
        <f t="shared" si="172"/>
        <v>0</v>
      </c>
      <c r="CI49" s="18">
        <f t="shared" ref="CH49:DD50" si="173">CI50</f>
        <v>0</v>
      </c>
      <c r="CJ49" s="18">
        <f t="shared" si="173"/>
        <v>0</v>
      </c>
      <c r="CK49" s="18">
        <f t="shared" si="173"/>
        <v>0</v>
      </c>
      <c r="CL49" s="18">
        <f t="shared" si="173"/>
        <v>0</v>
      </c>
      <c r="CM49" s="18">
        <f t="shared" si="173"/>
        <v>0</v>
      </c>
      <c r="CN49" s="18">
        <f t="shared" si="173"/>
        <v>0</v>
      </c>
      <c r="CO49" s="18">
        <f t="shared" si="173"/>
        <v>0</v>
      </c>
      <c r="CP49" s="18">
        <f t="shared" si="173"/>
        <v>0</v>
      </c>
      <c r="CQ49" s="169">
        <f t="shared" si="173"/>
        <v>0</v>
      </c>
      <c r="CR49" s="226">
        <f t="shared" si="41"/>
        <v>0</v>
      </c>
      <c r="CS49" s="30">
        <f t="shared" si="42"/>
        <v>0</v>
      </c>
      <c r="CT49" s="18">
        <f t="shared" si="173"/>
        <v>0</v>
      </c>
      <c r="CU49" s="18">
        <f t="shared" si="173"/>
        <v>0</v>
      </c>
      <c r="CV49" s="18">
        <f t="shared" si="173"/>
        <v>0</v>
      </c>
      <c r="CW49" s="18">
        <f t="shared" si="173"/>
        <v>0</v>
      </c>
      <c r="CX49" s="18">
        <f t="shared" si="173"/>
        <v>0</v>
      </c>
      <c r="CY49" s="18">
        <f t="shared" si="173"/>
        <v>0</v>
      </c>
      <c r="CZ49" s="18">
        <f t="shared" si="173"/>
        <v>0</v>
      </c>
      <c r="DA49" s="18">
        <f t="shared" si="173"/>
        <v>0</v>
      </c>
      <c r="DB49" s="18">
        <f t="shared" si="173"/>
        <v>0</v>
      </c>
      <c r="DC49" s="18">
        <f t="shared" si="173"/>
        <v>0</v>
      </c>
      <c r="DD49" s="18">
        <f t="shared" si="173"/>
        <v>0</v>
      </c>
      <c r="DE49" s="226">
        <f t="shared" si="43"/>
        <v>0</v>
      </c>
      <c r="DF49" s="226">
        <f t="shared" si="44"/>
        <v>0</v>
      </c>
      <c r="DG49" s="367">
        <f t="shared" si="45"/>
        <v>0</v>
      </c>
    </row>
    <row r="50" spans="1:111" ht="30.75" hidden="1" customHeight="1" x14ac:dyDescent="0.25">
      <c r="A50" s="73" t="s">
        <v>97</v>
      </c>
      <c r="B50" s="59" t="s">
        <v>98</v>
      </c>
      <c r="C50" s="11">
        <f t="shared" si="168"/>
        <v>0</v>
      </c>
      <c r="D50" s="12">
        <f t="shared" si="168"/>
        <v>0</v>
      </c>
      <c r="E50" s="13">
        <f t="shared" si="168"/>
        <v>0</v>
      </c>
      <c r="F50" s="14">
        <f t="shared" si="168"/>
        <v>0</v>
      </c>
      <c r="G50" s="11">
        <f t="shared" si="168"/>
        <v>0</v>
      </c>
      <c r="H50" s="18">
        <f t="shared" si="168"/>
        <v>0</v>
      </c>
      <c r="I50" s="18">
        <f t="shared" si="168"/>
        <v>0</v>
      </c>
      <c r="J50" s="19">
        <f t="shared" si="168"/>
        <v>0</v>
      </c>
      <c r="K50" s="20">
        <f t="shared" si="168"/>
        <v>0</v>
      </c>
      <c r="L50" s="18">
        <f t="shared" si="168"/>
        <v>0</v>
      </c>
      <c r="M50" s="18">
        <f t="shared" si="168"/>
        <v>0</v>
      </c>
      <c r="N50" s="19">
        <f t="shared" si="168"/>
        <v>0</v>
      </c>
      <c r="O50" s="20">
        <f t="shared" si="168"/>
        <v>0</v>
      </c>
      <c r="P50" s="18">
        <f t="shared" si="168"/>
        <v>0</v>
      </c>
      <c r="Q50" s="21">
        <f t="shared" si="168"/>
        <v>0</v>
      </c>
      <c r="R50" s="19">
        <f t="shared" si="11"/>
        <v>0</v>
      </c>
      <c r="S50" s="21">
        <f t="shared" si="169"/>
        <v>0</v>
      </c>
      <c r="T50" s="22">
        <f t="shared" si="12"/>
        <v>0</v>
      </c>
      <c r="U50" s="23">
        <f t="shared" si="169"/>
        <v>0</v>
      </c>
      <c r="V50" s="24">
        <f t="shared" si="169"/>
        <v>0</v>
      </c>
      <c r="W50" s="18">
        <f t="shared" si="169"/>
        <v>0</v>
      </c>
      <c r="X50" s="25">
        <f t="shared" si="13"/>
        <v>0</v>
      </c>
      <c r="Y50" s="18">
        <f t="shared" si="169"/>
        <v>0</v>
      </c>
      <c r="Z50" s="26">
        <f t="shared" si="169"/>
        <v>0</v>
      </c>
      <c r="AA50" s="18">
        <f t="shared" si="169"/>
        <v>0</v>
      </c>
      <c r="AB50" s="27">
        <f t="shared" si="14"/>
        <v>0</v>
      </c>
      <c r="AC50" s="28"/>
      <c r="AD50" s="18">
        <f t="shared" si="169"/>
        <v>0</v>
      </c>
      <c r="AE50" s="29">
        <f t="shared" si="15"/>
        <v>0</v>
      </c>
      <c r="AF50" s="30">
        <f>AF51</f>
        <v>0</v>
      </c>
      <c r="AG50" s="31">
        <f>AG51</f>
        <v>0</v>
      </c>
      <c r="AH50" s="18">
        <f t="shared" si="169"/>
        <v>0</v>
      </c>
      <c r="AI50" s="41">
        <f t="shared" si="16"/>
        <v>0</v>
      </c>
      <c r="AJ50" s="30">
        <f>AJ51</f>
        <v>0</v>
      </c>
      <c r="AK50" s="32">
        <f>AK51</f>
        <v>0</v>
      </c>
      <c r="AL50" s="18">
        <f t="shared" si="169"/>
        <v>0</v>
      </c>
      <c r="AM50" s="7">
        <f t="shared" si="17"/>
        <v>0</v>
      </c>
      <c r="AN50" s="33">
        <f t="shared" si="170"/>
        <v>0</v>
      </c>
      <c r="AO50" s="18">
        <f t="shared" si="170"/>
        <v>0</v>
      </c>
      <c r="AP50" s="42">
        <f t="shared" si="19"/>
        <v>0</v>
      </c>
      <c r="AQ50" s="34">
        <f t="shared" si="170"/>
        <v>0</v>
      </c>
      <c r="AR50" s="18">
        <f t="shared" si="170"/>
        <v>0</v>
      </c>
      <c r="AS50" s="43">
        <f t="shared" si="20"/>
        <v>0</v>
      </c>
      <c r="AT50" s="35">
        <f t="shared" si="170"/>
        <v>0</v>
      </c>
      <c r="AU50" s="18">
        <f t="shared" si="170"/>
        <v>0</v>
      </c>
      <c r="AV50" s="44">
        <f t="shared" si="21"/>
        <v>0</v>
      </c>
      <c r="AW50" s="36">
        <f t="shared" si="170"/>
        <v>0</v>
      </c>
      <c r="AX50" s="30">
        <f t="shared" si="170"/>
        <v>0</v>
      </c>
      <c r="AY50" s="256">
        <f t="shared" si="22"/>
        <v>0</v>
      </c>
      <c r="AZ50" s="37">
        <f t="shared" si="170"/>
        <v>0</v>
      </c>
      <c r="BA50" s="30">
        <f t="shared" si="170"/>
        <v>0</v>
      </c>
      <c r="BB50" s="257">
        <f t="shared" si="23"/>
        <v>0</v>
      </c>
      <c r="BC50" s="258">
        <f t="shared" si="24"/>
        <v>0</v>
      </c>
      <c r="BD50" s="18">
        <f t="shared" si="170"/>
        <v>0</v>
      </c>
      <c r="BE50" s="18">
        <f t="shared" si="170"/>
        <v>0</v>
      </c>
      <c r="BF50" s="37">
        <f t="shared" si="26"/>
        <v>0</v>
      </c>
      <c r="BG50" s="30">
        <f t="shared" si="170"/>
        <v>0</v>
      </c>
      <c r="BH50" s="30">
        <f t="shared" si="170"/>
        <v>0</v>
      </c>
      <c r="BI50" s="26">
        <f t="shared" si="28"/>
        <v>0</v>
      </c>
      <c r="BJ50" s="37">
        <f t="shared" si="171"/>
        <v>0</v>
      </c>
      <c r="BK50" s="18">
        <f t="shared" si="170"/>
        <v>0</v>
      </c>
      <c r="BL50" s="22">
        <f t="shared" si="170"/>
        <v>0</v>
      </c>
      <c r="BM50" s="18">
        <f t="shared" si="170"/>
        <v>0</v>
      </c>
      <c r="BN50" s="259">
        <f t="shared" si="31"/>
        <v>0</v>
      </c>
      <c r="BO50" s="226">
        <f t="shared" si="32"/>
        <v>0</v>
      </c>
      <c r="BP50" s="156">
        <f t="shared" si="172"/>
        <v>0</v>
      </c>
      <c r="BQ50" s="18">
        <f t="shared" si="172"/>
        <v>0</v>
      </c>
      <c r="BR50" s="226">
        <f t="shared" si="34"/>
        <v>0</v>
      </c>
      <c r="BS50" s="30">
        <f t="shared" si="131"/>
        <v>0</v>
      </c>
      <c r="BT50" s="18">
        <f t="shared" si="172"/>
        <v>0</v>
      </c>
      <c r="BU50" s="18">
        <f t="shared" si="172"/>
        <v>0</v>
      </c>
      <c r="BV50" s="18">
        <f t="shared" si="172"/>
        <v>0</v>
      </c>
      <c r="BW50" s="18">
        <f t="shared" si="172"/>
        <v>0</v>
      </c>
      <c r="BX50" s="18">
        <f t="shared" si="172"/>
        <v>0</v>
      </c>
      <c r="BY50" s="26">
        <f t="shared" si="172"/>
        <v>0</v>
      </c>
      <c r="BZ50" s="226"/>
      <c r="CA50" s="30">
        <f t="shared" si="36"/>
        <v>0</v>
      </c>
      <c r="CB50" s="18">
        <f t="shared" si="172"/>
        <v>0</v>
      </c>
      <c r="CC50" s="18">
        <f t="shared" si="172"/>
        <v>0</v>
      </c>
      <c r="CD50" s="18">
        <f t="shared" si="172"/>
        <v>0</v>
      </c>
      <c r="CE50" s="18">
        <f t="shared" si="172"/>
        <v>0</v>
      </c>
      <c r="CF50" s="226">
        <f t="shared" si="38"/>
        <v>0</v>
      </c>
      <c r="CG50" s="30">
        <f t="shared" si="39"/>
        <v>0</v>
      </c>
      <c r="CH50" s="18">
        <f t="shared" si="173"/>
        <v>0</v>
      </c>
      <c r="CI50" s="18">
        <f t="shared" si="173"/>
        <v>0</v>
      </c>
      <c r="CJ50" s="18">
        <f t="shared" si="173"/>
        <v>0</v>
      </c>
      <c r="CK50" s="18">
        <f t="shared" si="173"/>
        <v>0</v>
      </c>
      <c r="CL50" s="18">
        <f t="shared" si="173"/>
        <v>0</v>
      </c>
      <c r="CM50" s="18">
        <f t="shared" si="173"/>
        <v>0</v>
      </c>
      <c r="CN50" s="18">
        <f t="shared" si="173"/>
        <v>0</v>
      </c>
      <c r="CO50" s="18">
        <f t="shared" si="173"/>
        <v>0</v>
      </c>
      <c r="CP50" s="18">
        <f t="shared" si="173"/>
        <v>0</v>
      </c>
      <c r="CQ50" s="169">
        <f t="shared" si="173"/>
        <v>0</v>
      </c>
      <c r="CR50" s="226">
        <f t="shared" si="41"/>
        <v>0</v>
      </c>
      <c r="CS50" s="30">
        <f t="shared" si="42"/>
        <v>0</v>
      </c>
      <c r="CT50" s="18">
        <f t="shared" si="173"/>
        <v>0</v>
      </c>
      <c r="CU50" s="18">
        <f t="shared" si="173"/>
        <v>0</v>
      </c>
      <c r="CV50" s="18">
        <f t="shared" si="173"/>
        <v>0</v>
      </c>
      <c r="CW50" s="18">
        <f t="shared" si="173"/>
        <v>0</v>
      </c>
      <c r="CX50" s="18">
        <f t="shared" si="173"/>
        <v>0</v>
      </c>
      <c r="CY50" s="18">
        <f t="shared" si="173"/>
        <v>0</v>
      </c>
      <c r="CZ50" s="18">
        <f t="shared" si="173"/>
        <v>0</v>
      </c>
      <c r="DA50" s="18">
        <f t="shared" si="173"/>
        <v>0</v>
      </c>
      <c r="DB50" s="18">
        <f t="shared" si="173"/>
        <v>0</v>
      </c>
      <c r="DC50" s="18">
        <f t="shared" si="173"/>
        <v>0</v>
      </c>
      <c r="DD50" s="18">
        <f t="shared" si="173"/>
        <v>0</v>
      </c>
      <c r="DE50" s="226">
        <f t="shared" si="43"/>
        <v>0</v>
      </c>
      <c r="DF50" s="226">
        <f t="shared" si="44"/>
        <v>0</v>
      </c>
      <c r="DG50" s="367">
        <f t="shared" si="45"/>
        <v>0</v>
      </c>
    </row>
    <row r="51" spans="1:111" ht="33" hidden="1" customHeight="1" x14ac:dyDescent="0.25">
      <c r="A51" s="73" t="s">
        <v>99</v>
      </c>
      <c r="B51" s="59" t="s">
        <v>100</v>
      </c>
      <c r="C51" s="11"/>
      <c r="D51" s="12"/>
      <c r="E51" s="13"/>
      <c r="F51" s="14"/>
      <c r="G51" s="11"/>
      <c r="H51" s="18"/>
      <c r="I51" s="18"/>
      <c r="J51" s="19"/>
      <c r="K51" s="20"/>
      <c r="L51" s="18"/>
      <c r="M51" s="18"/>
      <c r="N51" s="19">
        <f>J51+L51</f>
        <v>0</v>
      </c>
      <c r="O51" s="20">
        <f>K51+M51</f>
        <v>0</v>
      </c>
      <c r="P51" s="18"/>
      <c r="Q51" s="21"/>
      <c r="R51" s="19">
        <f t="shared" si="11"/>
        <v>0</v>
      </c>
      <c r="S51" s="21"/>
      <c r="T51" s="22">
        <f t="shared" si="12"/>
        <v>0</v>
      </c>
      <c r="U51" s="23"/>
      <c r="V51" s="24"/>
      <c r="W51" s="18"/>
      <c r="X51" s="25">
        <f t="shared" si="13"/>
        <v>0</v>
      </c>
      <c r="Y51" s="18"/>
      <c r="Z51" s="26"/>
      <c r="AA51" s="18"/>
      <c r="AB51" s="27">
        <f t="shared" si="14"/>
        <v>0</v>
      </c>
      <c r="AC51" s="28"/>
      <c r="AD51" s="18"/>
      <c r="AE51" s="29">
        <f t="shared" si="15"/>
        <v>0</v>
      </c>
      <c r="AF51" s="30">
        <v>0</v>
      </c>
      <c r="AG51" s="31"/>
      <c r="AH51" s="18"/>
      <c r="AI51" s="41">
        <f t="shared" si="16"/>
        <v>0</v>
      </c>
      <c r="AJ51" s="30">
        <v>0</v>
      </c>
      <c r="AK51" s="32"/>
      <c r="AL51" s="18"/>
      <c r="AM51" s="7">
        <f t="shared" si="17"/>
        <v>0</v>
      </c>
      <c r="AN51" s="33"/>
      <c r="AO51" s="18"/>
      <c r="AP51" s="42">
        <f t="shared" si="19"/>
        <v>0</v>
      </c>
      <c r="AQ51" s="34"/>
      <c r="AR51" s="18"/>
      <c r="AS51" s="43">
        <f t="shared" si="20"/>
        <v>0</v>
      </c>
      <c r="AT51" s="35"/>
      <c r="AU51" s="18"/>
      <c r="AV51" s="44">
        <f t="shared" si="21"/>
        <v>0</v>
      </c>
      <c r="AW51" s="36"/>
      <c r="AX51" s="30"/>
      <c r="AY51" s="256">
        <f t="shared" si="22"/>
        <v>0</v>
      </c>
      <c r="AZ51" s="37"/>
      <c r="BA51" s="30"/>
      <c r="BB51" s="257">
        <f t="shared" si="23"/>
        <v>0</v>
      </c>
      <c r="BC51" s="258">
        <f t="shared" si="24"/>
        <v>0</v>
      </c>
      <c r="BD51" s="18"/>
      <c r="BE51" s="18"/>
      <c r="BF51" s="37">
        <f t="shared" si="26"/>
        <v>0</v>
      </c>
      <c r="BG51" s="30"/>
      <c r="BH51" s="30"/>
      <c r="BI51" s="26">
        <f t="shared" si="28"/>
        <v>0</v>
      </c>
      <c r="BJ51" s="37"/>
      <c r="BK51" s="18"/>
      <c r="BL51" s="22"/>
      <c r="BM51" s="18"/>
      <c r="BN51" s="259">
        <f t="shared" si="31"/>
        <v>0</v>
      </c>
      <c r="BO51" s="226">
        <f t="shared" si="32"/>
        <v>0</v>
      </c>
      <c r="BP51" s="156"/>
      <c r="BQ51" s="18"/>
      <c r="BR51" s="226">
        <f t="shared" si="34"/>
        <v>0</v>
      </c>
      <c r="BS51" s="30">
        <f t="shared" si="131"/>
        <v>0</v>
      </c>
      <c r="BT51" s="18"/>
      <c r="BU51" s="18"/>
      <c r="BV51" s="18"/>
      <c r="BW51" s="18"/>
      <c r="BX51" s="18"/>
      <c r="BY51" s="26"/>
      <c r="BZ51" s="226"/>
      <c r="CA51" s="30">
        <f t="shared" si="36"/>
        <v>0</v>
      </c>
      <c r="CB51" s="18"/>
      <c r="CC51" s="18"/>
      <c r="CD51" s="18"/>
      <c r="CE51" s="18"/>
      <c r="CF51" s="226">
        <f t="shared" si="38"/>
        <v>0</v>
      </c>
      <c r="CG51" s="30">
        <f t="shared" si="39"/>
        <v>0</v>
      </c>
      <c r="CH51" s="18"/>
      <c r="CI51" s="18"/>
      <c r="CJ51" s="18"/>
      <c r="CK51" s="18"/>
      <c r="CL51" s="18"/>
      <c r="CM51" s="18"/>
      <c r="CN51" s="18"/>
      <c r="CO51" s="18"/>
      <c r="CP51" s="18"/>
      <c r="CQ51" s="169"/>
      <c r="CR51" s="226">
        <f t="shared" si="41"/>
        <v>0</v>
      </c>
      <c r="CS51" s="30">
        <f t="shared" si="42"/>
        <v>0</v>
      </c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226">
        <f t="shared" si="43"/>
        <v>0</v>
      </c>
      <c r="DF51" s="226">
        <f t="shared" si="44"/>
        <v>0</v>
      </c>
      <c r="DG51" s="367">
        <f t="shared" si="45"/>
        <v>0</v>
      </c>
    </row>
    <row r="52" spans="1:111" ht="30.75" hidden="1" customHeight="1" x14ac:dyDescent="0.25">
      <c r="A52" s="73" t="s">
        <v>101</v>
      </c>
      <c r="B52" s="59" t="s">
        <v>102</v>
      </c>
      <c r="C52" s="11">
        <f t="shared" ref="C52:BM52" si="174">C53</f>
        <v>0</v>
      </c>
      <c r="D52" s="12">
        <f t="shared" si="174"/>
        <v>0</v>
      </c>
      <c r="E52" s="13">
        <f t="shared" si="174"/>
        <v>0</v>
      </c>
      <c r="F52" s="14">
        <f t="shared" si="174"/>
        <v>0</v>
      </c>
      <c r="G52" s="11">
        <f t="shared" si="174"/>
        <v>0</v>
      </c>
      <c r="H52" s="18">
        <f t="shared" si="174"/>
        <v>0</v>
      </c>
      <c r="I52" s="18">
        <f t="shared" si="174"/>
        <v>0</v>
      </c>
      <c r="J52" s="19">
        <f t="shared" si="174"/>
        <v>0</v>
      </c>
      <c r="K52" s="20">
        <f t="shared" si="174"/>
        <v>0</v>
      </c>
      <c r="L52" s="18">
        <f t="shared" si="174"/>
        <v>0</v>
      </c>
      <c r="M52" s="18">
        <f t="shared" si="174"/>
        <v>0</v>
      </c>
      <c r="N52" s="19">
        <f t="shared" si="174"/>
        <v>0</v>
      </c>
      <c r="O52" s="20">
        <f t="shared" si="174"/>
        <v>0</v>
      </c>
      <c r="P52" s="18">
        <f t="shared" si="174"/>
        <v>0</v>
      </c>
      <c r="Q52" s="21">
        <f t="shared" si="174"/>
        <v>0</v>
      </c>
      <c r="R52" s="19">
        <f t="shared" si="11"/>
        <v>0</v>
      </c>
      <c r="S52" s="21">
        <f t="shared" si="174"/>
        <v>0</v>
      </c>
      <c r="T52" s="22">
        <f t="shared" si="12"/>
        <v>0</v>
      </c>
      <c r="U52" s="23">
        <f t="shared" si="174"/>
        <v>0</v>
      </c>
      <c r="V52" s="24">
        <f t="shared" si="174"/>
        <v>0</v>
      </c>
      <c r="W52" s="18">
        <f t="shared" si="174"/>
        <v>0</v>
      </c>
      <c r="X52" s="25">
        <f t="shared" si="13"/>
        <v>0</v>
      </c>
      <c r="Y52" s="18">
        <f t="shared" si="174"/>
        <v>0</v>
      </c>
      <c r="Z52" s="26">
        <f t="shared" si="174"/>
        <v>0</v>
      </c>
      <c r="AA52" s="18">
        <f t="shared" si="174"/>
        <v>0</v>
      </c>
      <c r="AB52" s="27">
        <f t="shared" si="14"/>
        <v>0</v>
      </c>
      <c r="AC52" s="28"/>
      <c r="AD52" s="18">
        <f t="shared" si="174"/>
        <v>0</v>
      </c>
      <c r="AE52" s="29">
        <f t="shared" si="15"/>
        <v>0</v>
      </c>
      <c r="AF52" s="30">
        <f t="shared" si="174"/>
        <v>0</v>
      </c>
      <c r="AG52" s="31">
        <f t="shared" si="174"/>
        <v>0</v>
      </c>
      <c r="AH52" s="18">
        <f t="shared" si="174"/>
        <v>0</v>
      </c>
      <c r="AI52" s="41">
        <f t="shared" si="16"/>
        <v>0</v>
      </c>
      <c r="AJ52" s="30">
        <f t="shared" si="174"/>
        <v>0</v>
      </c>
      <c r="AK52" s="32">
        <f t="shared" si="174"/>
        <v>0</v>
      </c>
      <c r="AL52" s="18">
        <f t="shared" si="174"/>
        <v>0</v>
      </c>
      <c r="AM52" s="7">
        <f t="shared" si="17"/>
        <v>0</v>
      </c>
      <c r="AN52" s="33">
        <f t="shared" si="174"/>
        <v>0</v>
      </c>
      <c r="AO52" s="18">
        <f t="shared" si="174"/>
        <v>0</v>
      </c>
      <c r="AP52" s="42">
        <f t="shared" si="19"/>
        <v>0</v>
      </c>
      <c r="AQ52" s="34">
        <f t="shared" si="174"/>
        <v>0</v>
      </c>
      <c r="AR52" s="18">
        <f t="shared" si="174"/>
        <v>0</v>
      </c>
      <c r="AS52" s="43">
        <f t="shared" si="20"/>
        <v>0</v>
      </c>
      <c r="AT52" s="35">
        <f t="shared" si="174"/>
        <v>0</v>
      </c>
      <c r="AU52" s="18">
        <f t="shared" si="174"/>
        <v>0</v>
      </c>
      <c r="AV52" s="44">
        <f t="shared" si="21"/>
        <v>0</v>
      </c>
      <c r="AW52" s="36">
        <f t="shared" si="174"/>
        <v>0</v>
      </c>
      <c r="AX52" s="30">
        <f t="shared" si="174"/>
        <v>0</v>
      </c>
      <c r="AY52" s="256">
        <f t="shared" si="22"/>
        <v>0</v>
      </c>
      <c r="AZ52" s="37">
        <f t="shared" si="174"/>
        <v>0</v>
      </c>
      <c r="BA52" s="30">
        <f t="shared" si="174"/>
        <v>0</v>
      </c>
      <c r="BB52" s="257">
        <f t="shared" si="23"/>
        <v>0</v>
      </c>
      <c r="BC52" s="258">
        <f t="shared" si="24"/>
        <v>0</v>
      </c>
      <c r="BD52" s="18">
        <f t="shared" si="174"/>
        <v>0</v>
      </c>
      <c r="BE52" s="18">
        <f t="shared" si="174"/>
        <v>0</v>
      </c>
      <c r="BF52" s="37">
        <f t="shared" si="26"/>
        <v>0</v>
      </c>
      <c r="BG52" s="30">
        <f t="shared" si="174"/>
        <v>0</v>
      </c>
      <c r="BH52" s="30">
        <f t="shared" si="174"/>
        <v>0</v>
      </c>
      <c r="BI52" s="26">
        <f t="shared" si="28"/>
        <v>0</v>
      </c>
      <c r="BJ52" s="37">
        <f t="shared" si="174"/>
        <v>0</v>
      </c>
      <c r="BK52" s="18">
        <f t="shared" si="174"/>
        <v>0</v>
      </c>
      <c r="BL52" s="22">
        <f t="shared" si="174"/>
        <v>0</v>
      </c>
      <c r="BM52" s="18">
        <f t="shared" si="174"/>
        <v>0</v>
      </c>
      <c r="BN52" s="259">
        <f t="shared" si="31"/>
        <v>0</v>
      </c>
      <c r="BO52" s="226">
        <f t="shared" si="32"/>
        <v>0</v>
      </c>
      <c r="BP52" s="156">
        <f t="shared" ref="BP52:DD52" si="175">BP53</f>
        <v>0</v>
      </c>
      <c r="BQ52" s="18">
        <f t="shared" si="175"/>
        <v>0</v>
      </c>
      <c r="BR52" s="226">
        <f t="shared" si="34"/>
        <v>0</v>
      </c>
      <c r="BS52" s="30">
        <f t="shared" si="131"/>
        <v>0</v>
      </c>
      <c r="BT52" s="18">
        <f t="shared" si="175"/>
        <v>0</v>
      </c>
      <c r="BU52" s="18">
        <f t="shared" si="175"/>
        <v>0</v>
      </c>
      <c r="BV52" s="18">
        <f t="shared" si="175"/>
        <v>0</v>
      </c>
      <c r="BW52" s="18">
        <f t="shared" si="175"/>
        <v>0</v>
      </c>
      <c r="BX52" s="18">
        <f t="shared" si="175"/>
        <v>0</v>
      </c>
      <c r="BY52" s="26">
        <f t="shared" si="175"/>
        <v>0</v>
      </c>
      <c r="BZ52" s="226"/>
      <c r="CA52" s="30">
        <f t="shared" si="36"/>
        <v>0</v>
      </c>
      <c r="CB52" s="18">
        <f t="shared" si="175"/>
        <v>0</v>
      </c>
      <c r="CC52" s="18">
        <f t="shared" si="175"/>
        <v>0</v>
      </c>
      <c r="CD52" s="18">
        <f t="shared" si="175"/>
        <v>0</v>
      </c>
      <c r="CE52" s="18">
        <f t="shared" si="175"/>
        <v>0</v>
      </c>
      <c r="CF52" s="226">
        <f t="shared" si="38"/>
        <v>0</v>
      </c>
      <c r="CG52" s="30">
        <f t="shared" si="39"/>
        <v>0</v>
      </c>
      <c r="CH52" s="18">
        <f t="shared" si="175"/>
        <v>0</v>
      </c>
      <c r="CI52" s="18">
        <f t="shared" si="175"/>
        <v>0</v>
      </c>
      <c r="CJ52" s="18">
        <f t="shared" si="175"/>
        <v>0</v>
      </c>
      <c r="CK52" s="18">
        <f t="shared" si="175"/>
        <v>0</v>
      </c>
      <c r="CL52" s="18">
        <f t="shared" si="175"/>
        <v>0</v>
      </c>
      <c r="CM52" s="18">
        <f t="shared" si="175"/>
        <v>0</v>
      </c>
      <c r="CN52" s="18">
        <f t="shared" si="175"/>
        <v>0</v>
      </c>
      <c r="CO52" s="18">
        <f t="shared" si="175"/>
        <v>0</v>
      </c>
      <c r="CP52" s="18">
        <f t="shared" si="175"/>
        <v>0</v>
      </c>
      <c r="CQ52" s="169">
        <f t="shared" si="175"/>
        <v>0</v>
      </c>
      <c r="CR52" s="226">
        <f t="shared" si="41"/>
        <v>0</v>
      </c>
      <c r="CS52" s="30">
        <f t="shared" si="42"/>
        <v>0</v>
      </c>
      <c r="CT52" s="18">
        <f t="shared" si="175"/>
        <v>0</v>
      </c>
      <c r="CU52" s="18">
        <f t="shared" si="175"/>
        <v>0</v>
      </c>
      <c r="CV52" s="18">
        <f t="shared" si="175"/>
        <v>0</v>
      </c>
      <c r="CW52" s="18">
        <f t="shared" si="175"/>
        <v>0</v>
      </c>
      <c r="CX52" s="18">
        <f t="shared" si="175"/>
        <v>0</v>
      </c>
      <c r="CY52" s="18">
        <f t="shared" si="175"/>
        <v>0</v>
      </c>
      <c r="CZ52" s="18">
        <f t="shared" si="175"/>
        <v>0</v>
      </c>
      <c r="DA52" s="18">
        <f t="shared" si="175"/>
        <v>0</v>
      </c>
      <c r="DB52" s="18">
        <f t="shared" si="175"/>
        <v>0</v>
      </c>
      <c r="DC52" s="18">
        <f t="shared" si="175"/>
        <v>0</v>
      </c>
      <c r="DD52" s="18">
        <f t="shared" si="175"/>
        <v>0</v>
      </c>
      <c r="DE52" s="226">
        <f t="shared" si="43"/>
        <v>0</v>
      </c>
      <c r="DF52" s="226">
        <f t="shared" si="44"/>
        <v>0</v>
      </c>
      <c r="DG52" s="367">
        <f t="shared" si="45"/>
        <v>0</v>
      </c>
    </row>
    <row r="53" spans="1:111" ht="48" hidden="1" x14ac:dyDescent="0.25">
      <c r="A53" s="73" t="s">
        <v>103</v>
      </c>
      <c r="B53" s="59" t="s">
        <v>104</v>
      </c>
      <c r="C53" s="11"/>
      <c r="D53" s="12"/>
      <c r="E53" s="13"/>
      <c r="F53" s="14"/>
      <c r="G53" s="11"/>
      <c r="H53" s="18"/>
      <c r="I53" s="18"/>
      <c r="J53" s="19"/>
      <c r="K53" s="20"/>
      <c r="L53" s="18"/>
      <c r="M53" s="18"/>
      <c r="N53" s="19">
        <f>J53+L53</f>
        <v>0</v>
      </c>
      <c r="O53" s="20">
        <f>K53+M53</f>
        <v>0</v>
      </c>
      <c r="P53" s="18"/>
      <c r="Q53" s="21"/>
      <c r="R53" s="19">
        <f t="shared" si="11"/>
        <v>0</v>
      </c>
      <c r="S53" s="21"/>
      <c r="T53" s="22">
        <f t="shared" si="12"/>
        <v>0</v>
      </c>
      <c r="U53" s="23"/>
      <c r="V53" s="24"/>
      <c r="W53" s="18"/>
      <c r="X53" s="25">
        <f t="shared" si="13"/>
        <v>0</v>
      </c>
      <c r="Y53" s="18"/>
      <c r="Z53" s="26"/>
      <c r="AA53" s="18"/>
      <c r="AB53" s="27">
        <f t="shared" si="14"/>
        <v>0</v>
      </c>
      <c r="AC53" s="28"/>
      <c r="AD53" s="18"/>
      <c r="AE53" s="29">
        <f t="shared" si="15"/>
        <v>0</v>
      </c>
      <c r="AF53" s="30">
        <v>0</v>
      </c>
      <c r="AG53" s="31"/>
      <c r="AH53" s="18"/>
      <c r="AI53" s="41">
        <f t="shared" si="16"/>
        <v>0</v>
      </c>
      <c r="AJ53" s="30">
        <v>0</v>
      </c>
      <c r="AK53" s="32"/>
      <c r="AL53" s="18"/>
      <c r="AM53" s="7">
        <f t="shared" si="17"/>
        <v>0</v>
      </c>
      <c r="AN53" s="33"/>
      <c r="AO53" s="18"/>
      <c r="AP53" s="42">
        <f t="shared" si="19"/>
        <v>0</v>
      </c>
      <c r="AQ53" s="34"/>
      <c r="AR53" s="18"/>
      <c r="AS53" s="43">
        <f t="shared" si="20"/>
        <v>0</v>
      </c>
      <c r="AT53" s="35"/>
      <c r="AU53" s="18"/>
      <c r="AV53" s="44">
        <f t="shared" si="21"/>
        <v>0</v>
      </c>
      <c r="AW53" s="36"/>
      <c r="AX53" s="30"/>
      <c r="AY53" s="256">
        <f t="shared" si="22"/>
        <v>0</v>
      </c>
      <c r="AZ53" s="37"/>
      <c r="BA53" s="30"/>
      <c r="BB53" s="257">
        <f t="shared" si="23"/>
        <v>0</v>
      </c>
      <c r="BC53" s="258">
        <f t="shared" si="24"/>
        <v>0</v>
      </c>
      <c r="BD53" s="18"/>
      <c r="BE53" s="18"/>
      <c r="BF53" s="37">
        <f t="shared" si="26"/>
        <v>0</v>
      </c>
      <c r="BG53" s="30"/>
      <c r="BH53" s="30"/>
      <c r="BI53" s="26">
        <f t="shared" si="28"/>
        <v>0</v>
      </c>
      <c r="BJ53" s="37"/>
      <c r="BK53" s="18"/>
      <c r="BL53" s="22"/>
      <c r="BM53" s="18"/>
      <c r="BN53" s="259">
        <f t="shared" si="31"/>
        <v>0</v>
      </c>
      <c r="BO53" s="226">
        <f t="shared" si="32"/>
        <v>0</v>
      </c>
      <c r="BP53" s="156"/>
      <c r="BQ53" s="18"/>
      <c r="BR53" s="226">
        <f t="shared" si="34"/>
        <v>0</v>
      </c>
      <c r="BS53" s="30">
        <f t="shared" si="131"/>
        <v>0</v>
      </c>
      <c r="BT53" s="18"/>
      <c r="BU53" s="18"/>
      <c r="BV53" s="18"/>
      <c r="BW53" s="18"/>
      <c r="BX53" s="18"/>
      <c r="BY53" s="26"/>
      <c r="BZ53" s="226"/>
      <c r="CA53" s="30">
        <f t="shared" si="36"/>
        <v>0</v>
      </c>
      <c r="CB53" s="18"/>
      <c r="CC53" s="18"/>
      <c r="CD53" s="18"/>
      <c r="CE53" s="18"/>
      <c r="CF53" s="226">
        <f t="shared" si="38"/>
        <v>0</v>
      </c>
      <c r="CG53" s="30">
        <f t="shared" si="39"/>
        <v>0</v>
      </c>
      <c r="CH53" s="18"/>
      <c r="CI53" s="18"/>
      <c r="CJ53" s="18"/>
      <c r="CK53" s="18"/>
      <c r="CL53" s="18"/>
      <c r="CM53" s="18"/>
      <c r="CN53" s="18"/>
      <c r="CO53" s="18"/>
      <c r="CP53" s="18"/>
      <c r="CQ53" s="169"/>
      <c r="CR53" s="226">
        <f t="shared" si="41"/>
        <v>0</v>
      </c>
      <c r="CS53" s="30">
        <f t="shared" si="42"/>
        <v>0</v>
      </c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226">
        <f t="shared" si="43"/>
        <v>0</v>
      </c>
      <c r="DF53" s="226">
        <f t="shared" si="44"/>
        <v>0</v>
      </c>
      <c r="DG53" s="367">
        <f t="shared" si="45"/>
        <v>0</v>
      </c>
    </row>
    <row r="54" spans="1:111" ht="21" customHeight="1" x14ac:dyDescent="0.25">
      <c r="A54" s="73"/>
      <c r="B54" s="59" t="s">
        <v>105</v>
      </c>
      <c r="C54" s="11" t="e">
        <f t="shared" ref="C54:Q54" si="176">C55+C71+C77+C84+C92</f>
        <v>#REF!</v>
      </c>
      <c r="D54" s="12" t="e">
        <f t="shared" si="176"/>
        <v>#REF!</v>
      </c>
      <c r="E54" s="13" t="e">
        <f t="shared" si="176"/>
        <v>#REF!</v>
      </c>
      <c r="F54" s="14" t="e">
        <f t="shared" si="176"/>
        <v>#REF!</v>
      </c>
      <c r="G54" s="11" t="e">
        <f t="shared" si="176"/>
        <v>#REF!</v>
      </c>
      <c r="H54" s="18">
        <f t="shared" si="176"/>
        <v>71603.000000000015</v>
      </c>
      <c r="I54" s="18">
        <f t="shared" si="176"/>
        <v>72689.390000000014</v>
      </c>
      <c r="J54" s="19" t="e">
        <f t="shared" si="176"/>
        <v>#REF!</v>
      </c>
      <c r="K54" s="20" t="e">
        <f t="shared" si="176"/>
        <v>#REF!</v>
      </c>
      <c r="L54" s="18" t="e">
        <f t="shared" si="176"/>
        <v>#REF!</v>
      </c>
      <c r="M54" s="18" t="e">
        <f t="shared" si="176"/>
        <v>#REF!</v>
      </c>
      <c r="N54" s="19" t="e">
        <f t="shared" si="176"/>
        <v>#REF!</v>
      </c>
      <c r="O54" s="20" t="e">
        <f t="shared" si="176"/>
        <v>#REF!</v>
      </c>
      <c r="P54" s="18" t="e">
        <f t="shared" si="176"/>
        <v>#REF!</v>
      </c>
      <c r="Q54" s="21" t="e">
        <f t="shared" si="176"/>
        <v>#REF!</v>
      </c>
      <c r="R54" s="19" t="e">
        <f t="shared" si="11"/>
        <v>#REF!</v>
      </c>
      <c r="S54" s="21" t="e">
        <f>S55+S71+S77+S84+S92</f>
        <v>#REF!</v>
      </c>
      <c r="T54" s="22" t="e">
        <f t="shared" si="12"/>
        <v>#REF!</v>
      </c>
      <c r="U54" s="23" t="e">
        <f>U55+U71+U77+U84+U92+U118</f>
        <v>#REF!</v>
      </c>
      <c r="V54" s="24" t="e">
        <f>V55+V71+V77+V84+V92+V118</f>
        <v>#REF!</v>
      </c>
      <c r="W54" s="18" t="e">
        <f>W55+W71+W77+W84+W92+W118</f>
        <v>#REF!</v>
      </c>
      <c r="X54" s="25" t="e">
        <f t="shared" si="13"/>
        <v>#REF!</v>
      </c>
      <c r="Y54" s="18" t="e">
        <f>Y55+Y71+Y77+Y84+Y92+Y118</f>
        <v>#REF!</v>
      </c>
      <c r="Z54" s="26" t="e">
        <f>Z55+Z71+Z77+Z84+Z92+Z118</f>
        <v>#REF!</v>
      </c>
      <c r="AA54" s="18" t="e">
        <f>AA55+AA71+AA77+AA84+AA92+AA118</f>
        <v>#REF!</v>
      </c>
      <c r="AB54" s="27" t="e">
        <f t="shared" si="14"/>
        <v>#REF!</v>
      </c>
      <c r="AC54" s="28">
        <f>AC60+AC65+AC71+AC77+AC87+AC90+AC91+AC92</f>
        <v>52688.36</v>
      </c>
      <c r="AD54" s="18" t="e">
        <f>AD55+AD71+AD77+AD84+AD92+AD118</f>
        <v>#REF!</v>
      </c>
      <c r="AE54" s="29" t="e">
        <f t="shared" si="15"/>
        <v>#REF!</v>
      </c>
      <c r="AF54" s="30" t="e">
        <f>AF55+AF71+AF77+AF84+AF92+AF118</f>
        <v>#REF!</v>
      </c>
      <c r="AG54" s="31" t="e">
        <f>AG60+AG65+AG71+AG77+AG87+AG90+AG91+AG92</f>
        <v>#REF!</v>
      </c>
      <c r="AH54" s="18" t="e">
        <f>AH55+AH71+AH77+AH84+AH92+AH118</f>
        <v>#REF!</v>
      </c>
      <c r="AI54" s="41" t="e">
        <f t="shared" si="16"/>
        <v>#REF!</v>
      </c>
      <c r="AJ54" s="30" t="e">
        <f>AJ55+AJ71+AJ77+AJ84+AJ92+AJ118</f>
        <v>#REF!</v>
      </c>
      <c r="AK54" s="32" t="e">
        <f>AK55+AK71+AK77+AK84+AK92+AK118</f>
        <v>#REF!</v>
      </c>
      <c r="AL54" s="18" t="e">
        <f>AL55+AL71+AL77+AL84+AL92+AL118</f>
        <v>#REF!</v>
      </c>
      <c r="AM54" s="7" t="e">
        <f t="shared" si="17"/>
        <v>#REF!</v>
      </c>
      <c r="AN54" s="33" t="e">
        <f>AN55+AN71+AN77+AN84+AN92+AN118</f>
        <v>#REF!</v>
      </c>
      <c r="AO54" s="18" t="e">
        <f>AO55+AO71+AO77+AO84+AO92+AO118</f>
        <v>#REF!</v>
      </c>
      <c r="AP54" s="42" t="e">
        <f t="shared" si="19"/>
        <v>#REF!</v>
      </c>
      <c r="AQ54" s="34" t="e">
        <f>AQ55+AQ71+AQ77+AQ84+AQ92+AQ118</f>
        <v>#REF!</v>
      </c>
      <c r="AR54" s="18" t="e">
        <f>AR55+AR71+AR77+AR84+AR92+AR118</f>
        <v>#REF!</v>
      </c>
      <c r="AS54" s="43" t="e">
        <f t="shared" si="20"/>
        <v>#REF!</v>
      </c>
      <c r="AT54" s="35" t="e">
        <f>AT55+AT71+AT77+AT84+AT92+AT118</f>
        <v>#REF!</v>
      </c>
      <c r="AU54" s="18" t="e">
        <f>AU55+AU71+AU77+AU84+AU92+AU118</f>
        <v>#REF!</v>
      </c>
      <c r="AV54" s="44" t="e">
        <f t="shared" si="21"/>
        <v>#REF!</v>
      </c>
      <c r="AW54" s="36">
        <f>AW55+AW71+AW77+AW84+AW92+AW118</f>
        <v>35748.25</v>
      </c>
      <c r="AX54" s="30">
        <f>AX55+AX71+AX77+AX84+AX92+AX118</f>
        <v>0</v>
      </c>
      <c r="AY54" s="256">
        <f t="shared" si="22"/>
        <v>35748.25</v>
      </c>
      <c r="AZ54" s="37">
        <f>AZ55+AZ71+AZ77+AZ84+AZ92+AZ118</f>
        <v>57273.36</v>
      </c>
      <c r="BA54" s="30">
        <f>BA55+BA71+BA77+BA84+BA92+BA118</f>
        <v>0</v>
      </c>
      <c r="BB54" s="257">
        <f t="shared" si="23"/>
        <v>57273.36</v>
      </c>
      <c r="BC54" s="258">
        <f t="shared" si="24"/>
        <v>57273360</v>
      </c>
      <c r="BD54" s="18">
        <f t="shared" ref="BD54:BE54" si="177">BD55+BD71+BD77+BD84+BD92+BD118</f>
        <v>0</v>
      </c>
      <c r="BE54" s="18">
        <f t="shared" si="177"/>
        <v>0</v>
      </c>
      <c r="BF54" s="37">
        <f t="shared" si="26"/>
        <v>57273360</v>
      </c>
      <c r="BG54" s="30">
        <f t="shared" ref="BG54:BH54" si="178">BG55+BG71+BG77+BG84+BG92+BG118</f>
        <v>0</v>
      </c>
      <c r="BH54" s="30">
        <f t="shared" si="178"/>
        <v>0</v>
      </c>
      <c r="BI54" s="26">
        <f t="shared" si="28"/>
        <v>57273360</v>
      </c>
      <c r="BJ54" s="37">
        <f t="shared" ref="BJ54" si="179">BJ55+BJ71+BJ77+BJ84+BJ92+BJ118</f>
        <v>31338300</v>
      </c>
      <c r="BK54" s="18">
        <f t="shared" ref="BK54" si="180">BK55+BK71+BK77+BK84+BK92+BK118</f>
        <v>0</v>
      </c>
      <c r="BL54" s="22">
        <f>BL55+BL71+BL77+BL84+BL92+BL118</f>
        <v>58273.36</v>
      </c>
      <c r="BM54" s="18">
        <f>BM55+BM71+BM77+BM84+BM92+BM118</f>
        <v>0</v>
      </c>
      <c r="BN54" s="259">
        <f t="shared" si="31"/>
        <v>58273.36</v>
      </c>
      <c r="BO54" s="226">
        <f t="shared" si="32"/>
        <v>31338300</v>
      </c>
      <c r="BP54" s="156">
        <f t="shared" ref="BP54:BT54" si="181">BP55+BP71+BP77+BP84+BP92+BP118</f>
        <v>0</v>
      </c>
      <c r="BQ54" s="18">
        <f t="shared" si="181"/>
        <v>0</v>
      </c>
      <c r="BR54" s="226">
        <f t="shared" si="34"/>
        <v>0</v>
      </c>
      <c r="BS54" s="30">
        <f t="shared" si="131"/>
        <v>31338300</v>
      </c>
      <c r="BT54" s="18">
        <f t="shared" si="181"/>
        <v>0</v>
      </c>
      <c r="BU54" s="18">
        <f t="shared" ref="BU54:CD54" si="182">BU55+BU71+BU77+BU84+BU92+BU118</f>
        <v>0</v>
      </c>
      <c r="BV54" s="18">
        <f t="shared" si="182"/>
        <v>0</v>
      </c>
      <c r="BW54" s="18">
        <f t="shared" si="182"/>
        <v>0</v>
      </c>
      <c r="BX54" s="18">
        <f t="shared" si="182"/>
        <v>0</v>
      </c>
      <c r="BY54" s="26">
        <f t="shared" si="182"/>
        <v>300000</v>
      </c>
      <c r="BZ54" s="226"/>
      <c r="CA54" s="30">
        <f t="shared" si="36"/>
        <v>31638300</v>
      </c>
      <c r="CB54" s="18">
        <f t="shared" si="182"/>
        <v>0</v>
      </c>
      <c r="CC54" s="18">
        <f t="shared" si="182"/>
        <v>0</v>
      </c>
      <c r="CD54" s="18">
        <f t="shared" si="182"/>
        <v>0</v>
      </c>
      <c r="CE54" s="18">
        <f t="shared" ref="CE54" si="183">CE55+CE71+CE77+CE84+CE92+CE118</f>
        <v>0</v>
      </c>
      <c r="CF54" s="226">
        <f t="shared" si="38"/>
        <v>0</v>
      </c>
      <c r="CG54" s="30">
        <f t="shared" si="39"/>
        <v>31638300</v>
      </c>
      <c r="CH54" s="18">
        <f t="shared" ref="CH54:DD54" si="184">CH55+CH71+CH77+CH84+CH92+CH118</f>
        <v>0</v>
      </c>
      <c r="CI54" s="18">
        <f t="shared" si="184"/>
        <v>0</v>
      </c>
      <c r="CJ54" s="18">
        <f t="shared" si="184"/>
        <v>0</v>
      </c>
      <c r="CK54" s="18">
        <f t="shared" si="184"/>
        <v>0</v>
      </c>
      <c r="CL54" s="18">
        <f t="shared" si="184"/>
        <v>0</v>
      </c>
      <c r="CM54" s="18">
        <f t="shared" si="184"/>
        <v>0</v>
      </c>
      <c r="CN54" s="18">
        <f t="shared" si="184"/>
        <v>0</v>
      </c>
      <c r="CO54" s="18">
        <f t="shared" si="184"/>
        <v>0</v>
      </c>
      <c r="CP54" s="18">
        <f t="shared" si="184"/>
        <v>0</v>
      </c>
      <c r="CQ54" s="169">
        <f t="shared" si="184"/>
        <v>9238522.6400000006</v>
      </c>
      <c r="CR54" s="226">
        <f t="shared" si="41"/>
        <v>9238522.6400000006</v>
      </c>
      <c r="CS54" s="30">
        <f t="shared" si="42"/>
        <v>40876822.640000001</v>
      </c>
      <c r="CT54" s="18">
        <f t="shared" si="184"/>
        <v>0</v>
      </c>
      <c r="CU54" s="18">
        <f t="shared" si="184"/>
        <v>0</v>
      </c>
      <c r="CV54" s="18">
        <f t="shared" si="184"/>
        <v>0</v>
      </c>
      <c r="CW54" s="18">
        <f t="shared" si="184"/>
        <v>0</v>
      </c>
      <c r="CX54" s="18">
        <f t="shared" si="184"/>
        <v>0</v>
      </c>
      <c r="CY54" s="18">
        <f t="shared" si="184"/>
        <v>0</v>
      </c>
      <c r="CZ54" s="18">
        <f t="shared" si="184"/>
        <v>0</v>
      </c>
      <c r="DA54" s="18">
        <f t="shared" si="184"/>
        <v>0</v>
      </c>
      <c r="DB54" s="18">
        <f t="shared" si="184"/>
        <v>0</v>
      </c>
      <c r="DC54" s="18">
        <f t="shared" si="184"/>
        <v>0</v>
      </c>
      <c r="DD54" s="18">
        <f t="shared" si="184"/>
        <v>0</v>
      </c>
      <c r="DE54" s="226">
        <f t="shared" si="43"/>
        <v>0</v>
      </c>
      <c r="DF54" s="226">
        <f t="shared" si="44"/>
        <v>40876822.640000001</v>
      </c>
      <c r="DG54" s="367">
        <f t="shared" si="45"/>
        <v>9238522.6400000006</v>
      </c>
    </row>
    <row r="55" spans="1:111" s="83" customFormat="1" ht="48.75" customHeight="1" x14ac:dyDescent="0.25">
      <c r="A55" s="58" t="s">
        <v>106</v>
      </c>
      <c r="B55" s="143" t="s">
        <v>107</v>
      </c>
      <c r="C55" s="8">
        <f t="shared" ref="C55:AD55" si="185">C58+C66+C56</f>
        <v>21210</v>
      </c>
      <c r="D55" s="15">
        <f t="shared" si="185"/>
        <v>21215</v>
      </c>
      <c r="E55" s="16">
        <f t="shared" si="185"/>
        <v>21210</v>
      </c>
      <c r="F55" s="10">
        <f t="shared" si="185"/>
        <v>21210</v>
      </c>
      <c r="G55" s="8">
        <f t="shared" si="185"/>
        <v>21210</v>
      </c>
      <c r="H55" s="45">
        <f t="shared" si="185"/>
        <v>25350</v>
      </c>
      <c r="I55" s="45">
        <f t="shared" si="185"/>
        <v>25247</v>
      </c>
      <c r="J55" s="46">
        <f t="shared" si="185"/>
        <v>25350</v>
      </c>
      <c r="K55" s="47">
        <f t="shared" si="185"/>
        <v>25247</v>
      </c>
      <c r="L55" s="45">
        <f t="shared" si="185"/>
        <v>0</v>
      </c>
      <c r="M55" s="45">
        <f t="shared" si="185"/>
        <v>0</v>
      </c>
      <c r="N55" s="46">
        <f t="shared" si="185"/>
        <v>25350</v>
      </c>
      <c r="O55" s="47">
        <f t="shared" si="185"/>
        <v>25247</v>
      </c>
      <c r="P55" s="45">
        <f t="shared" si="185"/>
        <v>0</v>
      </c>
      <c r="Q55" s="48">
        <f t="shared" si="185"/>
        <v>0</v>
      </c>
      <c r="R55" s="46">
        <f t="shared" si="11"/>
        <v>25350</v>
      </c>
      <c r="S55" s="48">
        <f t="shared" si="185"/>
        <v>0</v>
      </c>
      <c r="T55" s="56">
        <f t="shared" si="12"/>
        <v>25350</v>
      </c>
      <c r="U55" s="49">
        <f t="shared" si="185"/>
        <v>24724</v>
      </c>
      <c r="V55" s="50">
        <f t="shared" si="185"/>
        <v>0</v>
      </c>
      <c r="W55" s="45">
        <f t="shared" si="185"/>
        <v>0</v>
      </c>
      <c r="X55" s="25">
        <f t="shared" si="13"/>
        <v>24724</v>
      </c>
      <c r="Y55" s="45">
        <f t="shared" si="185"/>
        <v>0</v>
      </c>
      <c r="Z55" s="51">
        <f t="shared" si="185"/>
        <v>24724</v>
      </c>
      <c r="AA55" s="45">
        <f t="shared" si="185"/>
        <v>0</v>
      </c>
      <c r="AB55" s="166">
        <f t="shared" si="14"/>
        <v>24724</v>
      </c>
      <c r="AC55" s="28">
        <f>AC58+AC66</f>
        <v>24470</v>
      </c>
      <c r="AD55" s="45">
        <f t="shared" si="185"/>
        <v>0</v>
      </c>
      <c r="AE55" s="29">
        <f t="shared" si="15"/>
        <v>24470</v>
      </c>
      <c r="AF55" s="52">
        <f>AF58+AF66+AF56</f>
        <v>26030</v>
      </c>
      <c r="AG55" s="31">
        <f>AG58+AG66+AG56</f>
        <v>23937.94</v>
      </c>
      <c r="AH55" s="45">
        <f>AH58+AH66+AH56</f>
        <v>0</v>
      </c>
      <c r="AI55" s="41">
        <f t="shared" si="16"/>
        <v>23937.94</v>
      </c>
      <c r="AJ55" s="52">
        <f>AJ58+AJ66+AJ56</f>
        <v>25970</v>
      </c>
      <c r="AK55" s="32">
        <f>AK58+AK66+AK56</f>
        <v>23937.94</v>
      </c>
      <c r="AL55" s="45">
        <f>AL58+AL66+AL56</f>
        <v>0</v>
      </c>
      <c r="AM55" s="7">
        <f t="shared" si="17"/>
        <v>23937.94</v>
      </c>
      <c r="AN55" s="42">
        <f t="shared" ref="AN55:AU55" si="186">AN58+AN66+AN56</f>
        <v>27747</v>
      </c>
      <c r="AO55" s="45">
        <f t="shared" si="186"/>
        <v>0</v>
      </c>
      <c r="AP55" s="42">
        <f t="shared" si="19"/>
        <v>27747</v>
      </c>
      <c r="AQ55" s="43">
        <f t="shared" si="186"/>
        <v>27747</v>
      </c>
      <c r="AR55" s="45">
        <f t="shared" si="186"/>
        <v>0</v>
      </c>
      <c r="AS55" s="43">
        <f t="shared" si="20"/>
        <v>27747</v>
      </c>
      <c r="AT55" s="53">
        <f t="shared" si="186"/>
        <v>27747</v>
      </c>
      <c r="AU55" s="45">
        <f t="shared" si="186"/>
        <v>0</v>
      </c>
      <c r="AV55" s="44">
        <f t="shared" si="21"/>
        <v>27747</v>
      </c>
      <c r="AW55" s="54">
        <f>AW58+AW66+AW56+AW69</f>
        <v>32641.46</v>
      </c>
      <c r="AX55" s="52">
        <f>AX58+AX66+AX56+AX69</f>
        <v>0</v>
      </c>
      <c r="AY55" s="256">
        <f t="shared" si="22"/>
        <v>32641.46</v>
      </c>
      <c r="AZ55" s="55">
        <f>AZ58+AZ66+AZ56+AZ69</f>
        <v>32641.46</v>
      </c>
      <c r="BA55" s="52">
        <f>BA58+BA66+BA56+BA69</f>
        <v>0</v>
      </c>
      <c r="BB55" s="257">
        <f t="shared" si="23"/>
        <v>32641.46</v>
      </c>
      <c r="BC55" s="258">
        <f t="shared" si="24"/>
        <v>32641460</v>
      </c>
      <c r="BD55" s="45">
        <f t="shared" ref="BD55:BE55" si="187">BD58+BD66+BD56</f>
        <v>0</v>
      </c>
      <c r="BE55" s="45">
        <f t="shared" si="187"/>
        <v>0</v>
      </c>
      <c r="BF55" s="37">
        <f t="shared" si="26"/>
        <v>32641460</v>
      </c>
      <c r="BG55" s="30">
        <f t="shared" ref="BG55:BH55" si="188">BG58+BG66+BG56</f>
        <v>0</v>
      </c>
      <c r="BH55" s="30">
        <f t="shared" si="188"/>
        <v>0</v>
      </c>
      <c r="BI55" s="26">
        <f t="shared" si="28"/>
        <v>32641460</v>
      </c>
      <c r="BJ55" s="37">
        <f>BJ58+BJ66+BJ56+BJ69</f>
        <v>28553600</v>
      </c>
      <c r="BK55" s="45">
        <f t="shared" ref="BK55:BT55" si="189">BK58+BK66+BK56+BK69</f>
        <v>0</v>
      </c>
      <c r="BL55" s="56">
        <f t="shared" si="189"/>
        <v>32641.46</v>
      </c>
      <c r="BM55" s="45">
        <f t="shared" si="189"/>
        <v>0</v>
      </c>
      <c r="BN55" s="259">
        <f t="shared" si="189"/>
        <v>32641.46</v>
      </c>
      <c r="BO55" s="226">
        <f t="shared" si="32"/>
        <v>28553600</v>
      </c>
      <c r="BP55" s="157">
        <f t="shared" si="189"/>
        <v>0</v>
      </c>
      <c r="BQ55" s="45">
        <f t="shared" si="189"/>
        <v>0</v>
      </c>
      <c r="BR55" s="226">
        <f t="shared" si="34"/>
        <v>0</v>
      </c>
      <c r="BS55" s="30">
        <f t="shared" si="131"/>
        <v>28553600</v>
      </c>
      <c r="BT55" s="45">
        <f t="shared" si="189"/>
        <v>0</v>
      </c>
      <c r="BU55" s="45">
        <f t="shared" ref="BU55:CD55" si="190">BU58+BU66+BU56+BU69</f>
        <v>0</v>
      </c>
      <c r="BV55" s="45">
        <f t="shared" si="190"/>
        <v>0</v>
      </c>
      <c r="BW55" s="45">
        <f t="shared" si="190"/>
        <v>0</v>
      </c>
      <c r="BX55" s="45">
        <f t="shared" si="190"/>
        <v>0</v>
      </c>
      <c r="BY55" s="51">
        <f t="shared" si="190"/>
        <v>0</v>
      </c>
      <c r="BZ55" s="188"/>
      <c r="CA55" s="30">
        <f t="shared" si="36"/>
        <v>28553600</v>
      </c>
      <c r="CB55" s="45">
        <f t="shared" si="190"/>
        <v>0</v>
      </c>
      <c r="CC55" s="45">
        <f t="shared" si="190"/>
        <v>0</v>
      </c>
      <c r="CD55" s="45">
        <f t="shared" si="190"/>
        <v>0</v>
      </c>
      <c r="CE55" s="45">
        <f t="shared" ref="CE55" si="191">CE58+CE66+CE56+CE69</f>
        <v>0</v>
      </c>
      <c r="CF55" s="226">
        <f t="shared" si="38"/>
        <v>0</v>
      </c>
      <c r="CG55" s="30">
        <f t="shared" si="39"/>
        <v>28553600</v>
      </c>
      <c r="CH55" s="45">
        <f t="shared" ref="CH55:DD55" si="192">CH58+CH66+CH56+CH69</f>
        <v>0</v>
      </c>
      <c r="CI55" s="45">
        <f t="shared" si="192"/>
        <v>0</v>
      </c>
      <c r="CJ55" s="45">
        <f t="shared" si="192"/>
        <v>0</v>
      </c>
      <c r="CK55" s="45">
        <f t="shared" si="192"/>
        <v>0</v>
      </c>
      <c r="CL55" s="45">
        <f t="shared" si="192"/>
        <v>0</v>
      </c>
      <c r="CM55" s="45">
        <f t="shared" si="192"/>
        <v>0</v>
      </c>
      <c r="CN55" s="45">
        <f t="shared" si="192"/>
        <v>0</v>
      </c>
      <c r="CO55" s="45">
        <f t="shared" si="192"/>
        <v>0</v>
      </c>
      <c r="CP55" s="45">
        <f t="shared" si="192"/>
        <v>0</v>
      </c>
      <c r="CQ55" s="170">
        <f t="shared" si="192"/>
        <v>-20132.650000000001</v>
      </c>
      <c r="CR55" s="226">
        <f t="shared" si="41"/>
        <v>-20132.650000000001</v>
      </c>
      <c r="CS55" s="30">
        <f t="shared" si="42"/>
        <v>28533467.350000001</v>
      </c>
      <c r="CT55" s="45">
        <f t="shared" si="192"/>
        <v>0</v>
      </c>
      <c r="CU55" s="45">
        <f t="shared" si="192"/>
        <v>0</v>
      </c>
      <c r="CV55" s="45">
        <f t="shared" si="192"/>
        <v>0</v>
      </c>
      <c r="CW55" s="45">
        <f t="shared" si="192"/>
        <v>0</v>
      </c>
      <c r="CX55" s="45">
        <f t="shared" si="192"/>
        <v>0</v>
      </c>
      <c r="CY55" s="45">
        <f t="shared" si="192"/>
        <v>0</v>
      </c>
      <c r="CZ55" s="45">
        <f t="shared" si="192"/>
        <v>0</v>
      </c>
      <c r="DA55" s="45">
        <f t="shared" si="192"/>
        <v>0</v>
      </c>
      <c r="DB55" s="45">
        <f t="shared" si="192"/>
        <v>0</v>
      </c>
      <c r="DC55" s="45">
        <f t="shared" si="192"/>
        <v>0</v>
      </c>
      <c r="DD55" s="45">
        <f t="shared" si="192"/>
        <v>0</v>
      </c>
      <c r="DE55" s="226">
        <f t="shared" si="43"/>
        <v>0</v>
      </c>
      <c r="DF55" s="226">
        <f t="shared" si="44"/>
        <v>28533467.350000001</v>
      </c>
      <c r="DG55" s="367">
        <f t="shared" si="45"/>
        <v>-20132.650000000001</v>
      </c>
    </row>
    <row r="56" spans="1:111" ht="60" hidden="1" x14ac:dyDescent="0.25">
      <c r="A56" s="73" t="s">
        <v>108</v>
      </c>
      <c r="B56" s="59" t="s">
        <v>109</v>
      </c>
      <c r="C56" s="11">
        <f t="shared" ref="C56:BM56" si="193">C57</f>
        <v>0</v>
      </c>
      <c r="D56" s="12">
        <f t="shared" si="193"/>
        <v>50</v>
      </c>
      <c r="E56" s="13">
        <f t="shared" si="193"/>
        <v>0</v>
      </c>
      <c r="F56" s="14">
        <f t="shared" si="193"/>
        <v>0</v>
      </c>
      <c r="G56" s="11">
        <f t="shared" si="193"/>
        <v>0</v>
      </c>
      <c r="H56" s="18">
        <f t="shared" si="193"/>
        <v>0</v>
      </c>
      <c r="I56" s="18">
        <f t="shared" si="193"/>
        <v>0</v>
      </c>
      <c r="J56" s="19">
        <f t="shared" si="193"/>
        <v>0</v>
      </c>
      <c r="K56" s="20">
        <f t="shared" si="193"/>
        <v>0</v>
      </c>
      <c r="L56" s="18">
        <f t="shared" si="193"/>
        <v>0</v>
      </c>
      <c r="M56" s="18">
        <f t="shared" si="193"/>
        <v>0</v>
      </c>
      <c r="N56" s="19">
        <f t="shared" si="193"/>
        <v>0</v>
      </c>
      <c r="O56" s="20">
        <f t="shared" si="193"/>
        <v>0</v>
      </c>
      <c r="P56" s="18">
        <f t="shared" si="193"/>
        <v>0</v>
      </c>
      <c r="Q56" s="21">
        <f t="shared" si="193"/>
        <v>0</v>
      </c>
      <c r="R56" s="19">
        <f t="shared" si="11"/>
        <v>0</v>
      </c>
      <c r="S56" s="21">
        <f t="shared" si="193"/>
        <v>0</v>
      </c>
      <c r="T56" s="22">
        <f t="shared" si="12"/>
        <v>0</v>
      </c>
      <c r="U56" s="23">
        <f t="shared" si="193"/>
        <v>0</v>
      </c>
      <c r="V56" s="24">
        <f t="shared" si="193"/>
        <v>0</v>
      </c>
      <c r="W56" s="18">
        <f t="shared" si="193"/>
        <v>0</v>
      </c>
      <c r="X56" s="25">
        <f t="shared" si="13"/>
        <v>0</v>
      </c>
      <c r="Y56" s="18">
        <f t="shared" si="193"/>
        <v>0</v>
      </c>
      <c r="Z56" s="26">
        <f t="shared" si="193"/>
        <v>0</v>
      </c>
      <c r="AA56" s="18">
        <f t="shared" si="193"/>
        <v>0</v>
      </c>
      <c r="AB56" s="27">
        <f t="shared" si="14"/>
        <v>0</v>
      </c>
      <c r="AC56" s="28"/>
      <c r="AD56" s="18">
        <f t="shared" si="193"/>
        <v>0</v>
      </c>
      <c r="AE56" s="29">
        <f t="shared" si="15"/>
        <v>0</v>
      </c>
      <c r="AF56" s="30">
        <f t="shared" si="193"/>
        <v>0</v>
      </c>
      <c r="AG56" s="31">
        <f t="shared" si="193"/>
        <v>0</v>
      </c>
      <c r="AH56" s="18">
        <f t="shared" si="193"/>
        <v>0</v>
      </c>
      <c r="AI56" s="41">
        <f t="shared" si="16"/>
        <v>0</v>
      </c>
      <c r="AJ56" s="30">
        <f t="shared" si="193"/>
        <v>0</v>
      </c>
      <c r="AK56" s="32">
        <f t="shared" si="193"/>
        <v>0</v>
      </c>
      <c r="AL56" s="18">
        <f t="shared" si="193"/>
        <v>0</v>
      </c>
      <c r="AM56" s="7">
        <f t="shared" si="17"/>
        <v>0</v>
      </c>
      <c r="AN56" s="33">
        <f t="shared" si="193"/>
        <v>0</v>
      </c>
      <c r="AO56" s="18">
        <f t="shared" si="193"/>
        <v>0</v>
      </c>
      <c r="AP56" s="42">
        <f t="shared" si="19"/>
        <v>0</v>
      </c>
      <c r="AQ56" s="34">
        <f t="shared" si="193"/>
        <v>0</v>
      </c>
      <c r="AR56" s="18">
        <f t="shared" si="193"/>
        <v>0</v>
      </c>
      <c r="AS56" s="43">
        <f t="shared" si="20"/>
        <v>0</v>
      </c>
      <c r="AT56" s="35">
        <f t="shared" si="193"/>
        <v>0</v>
      </c>
      <c r="AU56" s="18">
        <f t="shared" si="193"/>
        <v>0</v>
      </c>
      <c r="AV56" s="44">
        <f t="shared" si="21"/>
        <v>0</v>
      </c>
      <c r="AW56" s="36">
        <f t="shared" si="193"/>
        <v>0</v>
      </c>
      <c r="AX56" s="30">
        <f t="shared" si="193"/>
        <v>0</v>
      </c>
      <c r="AY56" s="256">
        <f t="shared" si="22"/>
        <v>0</v>
      </c>
      <c r="AZ56" s="37">
        <f t="shared" si="193"/>
        <v>0</v>
      </c>
      <c r="BA56" s="30">
        <f t="shared" si="193"/>
        <v>0</v>
      </c>
      <c r="BB56" s="257">
        <f t="shared" si="23"/>
        <v>0</v>
      </c>
      <c r="BC56" s="258">
        <f t="shared" si="24"/>
        <v>0</v>
      </c>
      <c r="BD56" s="18">
        <f t="shared" si="193"/>
        <v>0</v>
      </c>
      <c r="BE56" s="18">
        <f t="shared" si="193"/>
        <v>0</v>
      </c>
      <c r="BF56" s="37">
        <f t="shared" si="26"/>
        <v>0</v>
      </c>
      <c r="BG56" s="30">
        <f t="shared" si="193"/>
        <v>0</v>
      </c>
      <c r="BH56" s="30">
        <f t="shared" si="193"/>
        <v>0</v>
      </c>
      <c r="BI56" s="26">
        <f t="shared" si="28"/>
        <v>0</v>
      </c>
      <c r="BJ56" s="37">
        <f t="shared" si="193"/>
        <v>0</v>
      </c>
      <c r="BK56" s="18">
        <f t="shared" si="193"/>
        <v>0</v>
      </c>
      <c r="BL56" s="22">
        <f t="shared" si="193"/>
        <v>0</v>
      </c>
      <c r="BM56" s="18">
        <f t="shared" si="193"/>
        <v>0</v>
      </c>
      <c r="BN56" s="259">
        <f t="shared" si="31"/>
        <v>0</v>
      </c>
      <c r="BO56" s="226">
        <f t="shared" si="32"/>
        <v>0</v>
      </c>
      <c r="BP56" s="156">
        <f t="shared" ref="BP56:DD56" si="194">BP57</f>
        <v>0</v>
      </c>
      <c r="BQ56" s="18">
        <f t="shared" si="194"/>
        <v>0</v>
      </c>
      <c r="BR56" s="226">
        <f t="shared" si="34"/>
        <v>0</v>
      </c>
      <c r="BS56" s="30">
        <f t="shared" si="131"/>
        <v>0</v>
      </c>
      <c r="BT56" s="18">
        <f t="shared" si="194"/>
        <v>0</v>
      </c>
      <c r="BU56" s="18">
        <f t="shared" si="194"/>
        <v>0</v>
      </c>
      <c r="BV56" s="18">
        <f t="shared" si="194"/>
        <v>0</v>
      </c>
      <c r="BW56" s="18">
        <f t="shared" si="194"/>
        <v>0</v>
      </c>
      <c r="BX56" s="18">
        <f t="shared" si="194"/>
        <v>0</v>
      </c>
      <c r="BY56" s="26">
        <f t="shared" si="194"/>
        <v>0</v>
      </c>
      <c r="BZ56" s="226"/>
      <c r="CA56" s="30">
        <f t="shared" si="36"/>
        <v>0</v>
      </c>
      <c r="CB56" s="18">
        <f t="shared" si="194"/>
        <v>0</v>
      </c>
      <c r="CC56" s="18">
        <f t="shared" si="194"/>
        <v>0</v>
      </c>
      <c r="CD56" s="18">
        <f t="shared" si="194"/>
        <v>0</v>
      </c>
      <c r="CE56" s="18">
        <f t="shared" si="194"/>
        <v>0</v>
      </c>
      <c r="CF56" s="226">
        <f t="shared" si="38"/>
        <v>0</v>
      </c>
      <c r="CG56" s="30">
        <f t="shared" si="39"/>
        <v>0</v>
      </c>
      <c r="CH56" s="18">
        <f t="shared" si="194"/>
        <v>0</v>
      </c>
      <c r="CI56" s="18">
        <f t="shared" si="194"/>
        <v>0</v>
      </c>
      <c r="CJ56" s="18">
        <f t="shared" si="194"/>
        <v>0</v>
      </c>
      <c r="CK56" s="18">
        <f t="shared" si="194"/>
        <v>0</v>
      </c>
      <c r="CL56" s="18">
        <f t="shared" si="194"/>
        <v>0</v>
      </c>
      <c r="CM56" s="18">
        <f t="shared" si="194"/>
        <v>0</v>
      </c>
      <c r="CN56" s="18">
        <f t="shared" si="194"/>
        <v>0</v>
      </c>
      <c r="CO56" s="18">
        <f t="shared" si="194"/>
        <v>0</v>
      </c>
      <c r="CP56" s="18">
        <f t="shared" si="194"/>
        <v>0</v>
      </c>
      <c r="CQ56" s="169">
        <f t="shared" si="194"/>
        <v>0</v>
      </c>
      <c r="CR56" s="226">
        <f t="shared" si="41"/>
        <v>0</v>
      </c>
      <c r="CS56" s="30">
        <f t="shared" si="42"/>
        <v>0</v>
      </c>
      <c r="CT56" s="18">
        <f t="shared" si="194"/>
        <v>0</v>
      </c>
      <c r="CU56" s="18">
        <f t="shared" si="194"/>
        <v>0</v>
      </c>
      <c r="CV56" s="18">
        <f t="shared" si="194"/>
        <v>0</v>
      </c>
      <c r="CW56" s="18">
        <f t="shared" si="194"/>
        <v>0</v>
      </c>
      <c r="CX56" s="18">
        <f t="shared" si="194"/>
        <v>0</v>
      </c>
      <c r="CY56" s="18">
        <f t="shared" si="194"/>
        <v>0</v>
      </c>
      <c r="CZ56" s="18">
        <f t="shared" si="194"/>
        <v>0</v>
      </c>
      <c r="DA56" s="18">
        <f t="shared" si="194"/>
        <v>0</v>
      </c>
      <c r="DB56" s="18">
        <f t="shared" si="194"/>
        <v>0</v>
      </c>
      <c r="DC56" s="18">
        <f t="shared" si="194"/>
        <v>0</v>
      </c>
      <c r="DD56" s="18">
        <f t="shared" si="194"/>
        <v>0</v>
      </c>
      <c r="DE56" s="226">
        <f t="shared" si="43"/>
        <v>0</v>
      </c>
      <c r="DF56" s="226">
        <f t="shared" si="44"/>
        <v>0</v>
      </c>
      <c r="DG56" s="367">
        <f t="shared" si="45"/>
        <v>0</v>
      </c>
    </row>
    <row r="57" spans="1:111" ht="42.75" hidden="1" customHeight="1" x14ac:dyDescent="0.25">
      <c r="A57" s="73" t="s">
        <v>110</v>
      </c>
      <c r="B57" s="59" t="s">
        <v>111</v>
      </c>
      <c r="C57" s="11"/>
      <c r="D57" s="12">
        <v>50</v>
      </c>
      <c r="E57" s="13"/>
      <c r="F57" s="14"/>
      <c r="G57" s="11"/>
      <c r="H57" s="18"/>
      <c r="I57" s="18"/>
      <c r="J57" s="19"/>
      <c r="K57" s="20"/>
      <c r="L57" s="18"/>
      <c r="M57" s="18"/>
      <c r="N57" s="19">
        <f>J57+L57</f>
        <v>0</v>
      </c>
      <c r="O57" s="20">
        <f>K57+M57</f>
        <v>0</v>
      </c>
      <c r="P57" s="18"/>
      <c r="Q57" s="21"/>
      <c r="R57" s="19">
        <f t="shared" si="11"/>
        <v>0</v>
      </c>
      <c r="S57" s="21"/>
      <c r="T57" s="22">
        <f t="shared" si="12"/>
        <v>0</v>
      </c>
      <c r="U57" s="23">
        <v>0</v>
      </c>
      <c r="V57" s="24"/>
      <c r="W57" s="18"/>
      <c r="X57" s="25">
        <f t="shared" si="13"/>
        <v>0</v>
      </c>
      <c r="Y57" s="18"/>
      <c r="Z57" s="26"/>
      <c r="AA57" s="18"/>
      <c r="AB57" s="27">
        <f t="shared" si="14"/>
        <v>0</v>
      </c>
      <c r="AC57" s="28"/>
      <c r="AD57" s="18"/>
      <c r="AE57" s="29">
        <f t="shared" si="15"/>
        <v>0</v>
      </c>
      <c r="AF57" s="30">
        <v>0</v>
      </c>
      <c r="AG57" s="31">
        <v>0</v>
      </c>
      <c r="AH57" s="18"/>
      <c r="AI57" s="41">
        <f t="shared" si="16"/>
        <v>0</v>
      </c>
      <c r="AJ57" s="30">
        <v>0</v>
      </c>
      <c r="AK57" s="32">
        <v>0</v>
      </c>
      <c r="AL57" s="18"/>
      <c r="AM57" s="7">
        <f t="shared" si="17"/>
        <v>0</v>
      </c>
      <c r="AN57" s="33">
        <v>0</v>
      </c>
      <c r="AO57" s="18"/>
      <c r="AP57" s="42">
        <f t="shared" si="19"/>
        <v>0</v>
      </c>
      <c r="AQ57" s="34">
        <v>0</v>
      </c>
      <c r="AR57" s="18"/>
      <c r="AS57" s="43">
        <f t="shared" si="20"/>
        <v>0</v>
      </c>
      <c r="AT57" s="35">
        <v>0</v>
      </c>
      <c r="AU57" s="18"/>
      <c r="AV57" s="44">
        <f t="shared" si="21"/>
        <v>0</v>
      </c>
      <c r="AW57" s="36"/>
      <c r="AX57" s="30"/>
      <c r="AY57" s="256">
        <f t="shared" si="22"/>
        <v>0</v>
      </c>
      <c r="AZ57" s="37"/>
      <c r="BA57" s="30"/>
      <c r="BB57" s="257">
        <f t="shared" si="23"/>
        <v>0</v>
      </c>
      <c r="BC57" s="258">
        <f t="shared" si="24"/>
        <v>0</v>
      </c>
      <c r="BD57" s="18"/>
      <c r="BE57" s="18"/>
      <c r="BF57" s="37">
        <f t="shared" si="26"/>
        <v>0</v>
      </c>
      <c r="BG57" s="30"/>
      <c r="BH57" s="30"/>
      <c r="BI57" s="26">
        <f t="shared" si="28"/>
        <v>0</v>
      </c>
      <c r="BJ57" s="37">
        <v>0</v>
      </c>
      <c r="BK57" s="18"/>
      <c r="BL57" s="22">
        <v>0</v>
      </c>
      <c r="BM57" s="18"/>
      <c r="BN57" s="259">
        <f t="shared" si="31"/>
        <v>0</v>
      </c>
      <c r="BO57" s="226">
        <f t="shared" si="32"/>
        <v>0</v>
      </c>
      <c r="BP57" s="156"/>
      <c r="BQ57" s="18"/>
      <c r="BR57" s="226">
        <f t="shared" si="34"/>
        <v>0</v>
      </c>
      <c r="BS57" s="30">
        <f t="shared" si="131"/>
        <v>0</v>
      </c>
      <c r="BT57" s="18"/>
      <c r="BU57" s="18"/>
      <c r="BV57" s="18"/>
      <c r="BW57" s="18"/>
      <c r="BX57" s="18"/>
      <c r="BY57" s="26"/>
      <c r="BZ57" s="226"/>
      <c r="CA57" s="30">
        <f t="shared" si="36"/>
        <v>0</v>
      </c>
      <c r="CB57" s="18"/>
      <c r="CC57" s="18"/>
      <c r="CD57" s="18"/>
      <c r="CE57" s="18"/>
      <c r="CF57" s="226">
        <f t="shared" si="38"/>
        <v>0</v>
      </c>
      <c r="CG57" s="30">
        <f t="shared" si="39"/>
        <v>0</v>
      </c>
      <c r="CH57" s="18"/>
      <c r="CI57" s="18"/>
      <c r="CJ57" s="18"/>
      <c r="CK57" s="18"/>
      <c r="CL57" s="18"/>
      <c r="CM57" s="18"/>
      <c r="CN57" s="18"/>
      <c r="CO57" s="18"/>
      <c r="CP57" s="18"/>
      <c r="CQ57" s="169"/>
      <c r="CR57" s="226">
        <f t="shared" si="41"/>
        <v>0</v>
      </c>
      <c r="CS57" s="30">
        <f t="shared" si="42"/>
        <v>0</v>
      </c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226">
        <f t="shared" si="43"/>
        <v>0</v>
      </c>
      <c r="DF57" s="226">
        <f t="shared" si="44"/>
        <v>0</v>
      </c>
      <c r="DG57" s="367">
        <f t="shared" si="45"/>
        <v>0</v>
      </c>
    </row>
    <row r="58" spans="1:111" ht="72" x14ac:dyDescent="0.25">
      <c r="A58" s="73" t="s">
        <v>112</v>
      </c>
      <c r="B58" s="59" t="s">
        <v>113</v>
      </c>
      <c r="C58" s="11">
        <f t="shared" ref="C58:AL58" si="195">C59+C63</f>
        <v>21060</v>
      </c>
      <c r="D58" s="12">
        <f t="shared" si="195"/>
        <v>21060</v>
      </c>
      <c r="E58" s="13">
        <f t="shared" si="195"/>
        <v>21060</v>
      </c>
      <c r="F58" s="14">
        <f t="shared" si="195"/>
        <v>21060</v>
      </c>
      <c r="G58" s="11">
        <f t="shared" si="195"/>
        <v>21060</v>
      </c>
      <c r="H58" s="18">
        <f t="shared" si="195"/>
        <v>25250</v>
      </c>
      <c r="I58" s="18">
        <f t="shared" si="195"/>
        <v>25147</v>
      </c>
      <c r="J58" s="19">
        <f t="shared" si="195"/>
        <v>25250</v>
      </c>
      <c r="K58" s="20">
        <f t="shared" si="195"/>
        <v>25147</v>
      </c>
      <c r="L58" s="18">
        <f t="shared" si="195"/>
        <v>0</v>
      </c>
      <c r="M58" s="18">
        <f t="shared" si="195"/>
        <v>0</v>
      </c>
      <c r="N58" s="19">
        <f t="shared" si="195"/>
        <v>25250</v>
      </c>
      <c r="O58" s="20">
        <f t="shared" si="195"/>
        <v>25147</v>
      </c>
      <c r="P58" s="18">
        <f t="shared" si="195"/>
        <v>0</v>
      </c>
      <c r="Q58" s="21">
        <f t="shared" si="195"/>
        <v>0</v>
      </c>
      <c r="R58" s="19">
        <f t="shared" si="11"/>
        <v>25250</v>
      </c>
      <c r="S58" s="21">
        <f t="shared" si="195"/>
        <v>0</v>
      </c>
      <c r="T58" s="22">
        <f t="shared" si="12"/>
        <v>25250</v>
      </c>
      <c r="U58" s="23">
        <f t="shared" si="195"/>
        <v>24624</v>
      </c>
      <c r="V58" s="24">
        <f t="shared" si="195"/>
        <v>0</v>
      </c>
      <c r="W58" s="18">
        <f t="shared" si="195"/>
        <v>0</v>
      </c>
      <c r="X58" s="25">
        <f t="shared" si="13"/>
        <v>24624</v>
      </c>
      <c r="Y58" s="18">
        <f t="shared" si="195"/>
        <v>0</v>
      </c>
      <c r="Z58" s="26">
        <f t="shared" si="195"/>
        <v>24624</v>
      </c>
      <c r="AA58" s="18">
        <f t="shared" si="195"/>
        <v>0</v>
      </c>
      <c r="AB58" s="27">
        <f t="shared" si="14"/>
        <v>24624</v>
      </c>
      <c r="AC58" s="28">
        <f>AC59+AC63</f>
        <v>24470</v>
      </c>
      <c r="AD58" s="18">
        <f t="shared" si="195"/>
        <v>0</v>
      </c>
      <c r="AE58" s="29">
        <f t="shared" si="15"/>
        <v>24470</v>
      </c>
      <c r="AF58" s="30">
        <f t="shared" si="195"/>
        <v>26030</v>
      </c>
      <c r="AG58" s="31">
        <f t="shared" si="195"/>
        <v>23937.94</v>
      </c>
      <c r="AH58" s="18">
        <f t="shared" si="195"/>
        <v>0</v>
      </c>
      <c r="AI58" s="41">
        <f t="shared" si="16"/>
        <v>23937.94</v>
      </c>
      <c r="AJ58" s="30">
        <f t="shared" si="195"/>
        <v>25970</v>
      </c>
      <c r="AK58" s="32">
        <f t="shared" si="195"/>
        <v>23937.94</v>
      </c>
      <c r="AL58" s="18">
        <f t="shared" si="195"/>
        <v>0</v>
      </c>
      <c r="AM58" s="7">
        <f t="shared" si="17"/>
        <v>23937.94</v>
      </c>
      <c r="AN58" s="33">
        <f t="shared" ref="AN58:AU58" si="196">AN59+AN63</f>
        <v>27747</v>
      </c>
      <c r="AO58" s="18">
        <f t="shared" si="196"/>
        <v>0</v>
      </c>
      <c r="AP58" s="42">
        <f t="shared" si="19"/>
        <v>27747</v>
      </c>
      <c r="AQ58" s="34">
        <f t="shared" si="196"/>
        <v>27747</v>
      </c>
      <c r="AR58" s="18">
        <f t="shared" si="196"/>
        <v>0</v>
      </c>
      <c r="AS58" s="43">
        <f t="shared" si="20"/>
        <v>27747</v>
      </c>
      <c r="AT58" s="35">
        <f t="shared" si="196"/>
        <v>27747</v>
      </c>
      <c r="AU58" s="18">
        <f t="shared" si="196"/>
        <v>0</v>
      </c>
      <c r="AV58" s="44">
        <f t="shared" si="21"/>
        <v>27747</v>
      </c>
      <c r="AW58" s="36">
        <f t="shared" ref="AW58:BM58" si="197">AW59+AW63</f>
        <v>32350</v>
      </c>
      <c r="AX58" s="30">
        <f t="shared" si="197"/>
        <v>0</v>
      </c>
      <c r="AY58" s="256">
        <f t="shared" si="22"/>
        <v>32350</v>
      </c>
      <c r="AZ58" s="37">
        <f t="shared" si="197"/>
        <v>32350</v>
      </c>
      <c r="BA58" s="30">
        <f t="shared" si="197"/>
        <v>0</v>
      </c>
      <c r="BB58" s="257">
        <f t="shared" si="23"/>
        <v>32350</v>
      </c>
      <c r="BC58" s="258">
        <f t="shared" si="24"/>
        <v>32350000</v>
      </c>
      <c r="BD58" s="18">
        <f t="shared" ref="BD58:BE58" si="198">BD59+BD63</f>
        <v>0</v>
      </c>
      <c r="BE58" s="18">
        <f t="shared" si="198"/>
        <v>0</v>
      </c>
      <c r="BF58" s="37">
        <f t="shared" si="26"/>
        <v>32350000</v>
      </c>
      <c r="BG58" s="30">
        <f t="shared" ref="BG58:BH58" si="199">BG59+BG63</f>
        <v>0</v>
      </c>
      <c r="BH58" s="30">
        <f t="shared" si="199"/>
        <v>0</v>
      </c>
      <c r="BI58" s="26">
        <f t="shared" si="28"/>
        <v>32350000</v>
      </c>
      <c r="BJ58" s="37">
        <f t="shared" ref="BJ58" si="200">BJ59+BJ63</f>
        <v>28177800</v>
      </c>
      <c r="BK58" s="18">
        <f t="shared" ref="BK58" si="201">BK59+BK63</f>
        <v>0</v>
      </c>
      <c r="BL58" s="22">
        <f t="shared" si="197"/>
        <v>32350</v>
      </c>
      <c r="BM58" s="18">
        <f t="shared" si="197"/>
        <v>0</v>
      </c>
      <c r="BN58" s="259">
        <f t="shared" si="31"/>
        <v>32350</v>
      </c>
      <c r="BO58" s="226">
        <f t="shared" si="32"/>
        <v>28177800</v>
      </c>
      <c r="BP58" s="156">
        <f t="shared" ref="BP58:BT58" si="202">BP59+BP63</f>
        <v>0</v>
      </c>
      <c r="BQ58" s="18">
        <f t="shared" si="202"/>
        <v>0</v>
      </c>
      <c r="BR58" s="226">
        <f t="shared" si="34"/>
        <v>0</v>
      </c>
      <c r="BS58" s="30">
        <f t="shared" si="131"/>
        <v>28177800</v>
      </c>
      <c r="BT58" s="18">
        <f t="shared" si="202"/>
        <v>0</v>
      </c>
      <c r="BU58" s="18">
        <f t="shared" ref="BU58:CD58" si="203">BU59+BU63</f>
        <v>0</v>
      </c>
      <c r="BV58" s="18">
        <f t="shared" si="203"/>
        <v>0</v>
      </c>
      <c r="BW58" s="18">
        <f t="shared" si="203"/>
        <v>0</v>
      </c>
      <c r="BX58" s="18">
        <f t="shared" si="203"/>
        <v>0</v>
      </c>
      <c r="BY58" s="26">
        <f t="shared" si="203"/>
        <v>0</v>
      </c>
      <c r="BZ58" s="226"/>
      <c r="CA58" s="30">
        <f t="shared" si="36"/>
        <v>28177800</v>
      </c>
      <c r="CB58" s="18">
        <f t="shared" si="203"/>
        <v>0</v>
      </c>
      <c r="CC58" s="18">
        <f t="shared" si="203"/>
        <v>0</v>
      </c>
      <c r="CD58" s="18">
        <f t="shared" si="203"/>
        <v>0</v>
      </c>
      <c r="CE58" s="18">
        <f t="shared" ref="CE58" si="204">CE59+CE63</f>
        <v>0</v>
      </c>
      <c r="CF58" s="226">
        <f t="shared" si="38"/>
        <v>0</v>
      </c>
      <c r="CG58" s="30">
        <f t="shared" si="39"/>
        <v>28177800</v>
      </c>
      <c r="CH58" s="18">
        <f>CH59+CH63+CH61</f>
        <v>0</v>
      </c>
      <c r="CI58" s="18">
        <f t="shared" ref="CI58:CQ58" si="205">CI59+CI63+CI61</f>
        <v>0</v>
      </c>
      <c r="CJ58" s="18">
        <f t="shared" si="205"/>
        <v>0</v>
      </c>
      <c r="CK58" s="18">
        <f t="shared" si="205"/>
        <v>0</v>
      </c>
      <c r="CL58" s="18">
        <f t="shared" si="205"/>
        <v>0</v>
      </c>
      <c r="CM58" s="18">
        <f t="shared" si="205"/>
        <v>0</v>
      </c>
      <c r="CN58" s="18">
        <f t="shared" si="205"/>
        <v>0</v>
      </c>
      <c r="CO58" s="18">
        <f t="shared" si="205"/>
        <v>0</v>
      </c>
      <c r="CP58" s="18">
        <f t="shared" si="205"/>
        <v>0</v>
      </c>
      <c r="CQ58" s="169">
        <f t="shared" si="205"/>
        <v>-20132.650000000001</v>
      </c>
      <c r="CR58" s="226">
        <f t="shared" si="41"/>
        <v>-20132.650000000001</v>
      </c>
      <c r="CS58" s="30">
        <f t="shared" si="42"/>
        <v>28157667.350000001</v>
      </c>
      <c r="CT58" s="18">
        <f t="shared" ref="CT58:DD58" si="206">CT59+CT63</f>
        <v>0</v>
      </c>
      <c r="CU58" s="18">
        <f t="shared" si="206"/>
        <v>0</v>
      </c>
      <c r="CV58" s="18">
        <f t="shared" si="206"/>
        <v>0</v>
      </c>
      <c r="CW58" s="18">
        <f t="shared" si="206"/>
        <v>0</v>
      </c>
      <c r="CX58" s="18">
        <f t="shared" si="206"/>
        <v>0</v>
      </c>
      <c r="CY58" s="18">
        <f t="shared" si="206"/>
        <v>0</v>
      </c>
      <c r="CZ58" s="18">
        <f t="shared" si="206"/>
        <v>0</v>
      </c>
      <c r="DA58" s="18">
        <f t="shared" si="206"/>
        <v>0</v>
      </c>
      <c r="DB58" s="18">
        <f t="shared" si="206"/>
        <v>0</v>
      </c>
      <c r="DC58" s="18">
        <f t="shared" si="206"/>
        <v>0</v>
      </c>
      <c r="DD58" s="18">
        <f t="shared" si="206"/>
        <v>0</v>
      </c>
      <c r="DE58" s="226">
        <f t="shared" si="43"/>
        <v>0</v>
      </c>
      <c r="DF58" s="226">
        <f t="shared" si="44"/>
        <v>28157667.350000001</v>
      </c>
      <c r="DG58" s="367">
        <f t="shared" si="45"/>
        <v>-20132.650000000001</v>
      </c>
    </row>
    <row r="59" spans="1:111" ht="60" x14ac:dyDescent="0.25">
      <c r="A59" s="73" t="s">
        <v>114</v>
      </c>
      <c r="B59" s="59" t="s">
        <v>115</v>
      </c>
      <c r="C59" s="8">
        <f t="shared" ref="C59:BM59" si="207">C60</f>
        <v>18660</v>
      </c>
      <c r="D59" s="15">
        <f t="shared" si="207"/>
        <v>18660</v>
      </c>
      <c r="E59" s="16">
        <f t="shared" si="207"/>
        <v>18660</v>
      </c>
      <c r="F59" s="10">
        <f t="shared" si="207"/>
        <v>18660</v>
      </c>
      <c r="G59" s="8">
        <f t="shared" si="207"/>
        <v>18660</v>
      </c>
      <c r="H59" s="18">
        <f t="shared" si="207"/>
        <v>25000</v>
      </c>
      <c r="I59" s="18">
        <f t="shared" si="207"/>
        <v>25000</v>
      </c>
      <c r="J59" s="19">
        <f t="shared" si="207"/>
        <v>25000</v>
      </c>
      <c r="K59" s="20">
        <f t="shared" si="207"/>
        <v>25000</v>
      </c>
      <c r="L59" s="18">
        <f t="shared" si="207"/>
        <v>0</v>
      </c>
      <c r="M59" s="18">
        <f t="shared" si="207"/>
        <v>0</v>
      </c>
      <c r="N59" s="19">
        <f t="shared" si="207"/>
        <v>25000</v>
      </c>
      <c r="O59" s="20">
        <f t="shared" si="207"/>
        <v>25000</v>
      </c>
      <c r="P59" s="18">
        <f t="shared" si="207"/>
        <v>0</v>
      </c>
      <c r="Q59" s="21">
        <f t="shared" si="207"/>
        <v>0</v>
      </c>
      <c r="R59" s="19">
        <f t="shared" si="11"/>
        <v>25000</v>
      </c>
      <c r="S59" s="21">
        <f t="shared" si="207"/>
        <v>0</v>
      </c>
      <c r="T59" s="22">
        <f t="shared" si="12"/>
        <v>25000</v>
      </c>
      <c r="U59" s="23">
        <f t="shared" si="207"/>
        <v>24000</v>
      </c>
      <c r="V59" s="24">
        <f t="shared" si="207"/>
        <v>0</v>
      </c>
      <c r="W59" s="18">
        <f t="shared" si="207"/>
        <v>0</v>
      </c>
      <c r="X59" s="25">
        <f t="shared" si="13"/>
        <v>24000</v>
      </c>
      <c r="Y59" s="18">
        <f t="shared" si="207"/>
        <v>0</v>
      </c>
      <c r="Z59" s="26">
        <f t="shared" si="207"/>
        <v>24000</v>
      </c>
      <c r="AA59" s="18">
        <f t="shared" si="207"/>
        <v>0</v>
      </c>
      <c r="AB59" s="27">
        <f t="shared" si="14"/>
        <v>24000</v>
      </c>
      <c r="AC59" s="28">
        <f>AC60</f>
        <v>24000</v>
      </c>
      <c r="AD59" s="18">
        <f t="shared" si="207"/>
        <v>0</v>
      </c>
      <c r="AE59" s="29">
        <f t="shared" si="15"/>
        <v>24000</v>
      </c>
      <c r="AF59" s="30">
        <f>AF60</f>
        <v>25500</v>
      </c>
      <c r="AG59" s="31">
        <f>AG60</f>
        <v>23577.94</v>
      </c>
      <c r="AH59" s="18">
        <f>AH60</f>
        <v>0</v>
      </c>
      <c r="AI59" s="41">
        <f t="shared" si="16"/>
        <v>23577.94</v>
      </c>
      <c r="AJ59" s="30">
        <f>AJ60</f>
        <v>25500</v>
      </c>
      <c r="AK59" s="32">
        <f>AK60</f>
        <v>23577.94</v>
      </c>
      <c r="AL59" s="18">
        <f>AL60</f>
        <v>0</v>
      </c>
      <c r="AM59" s="7">
        <f t="shared" si="17"/>
        <v>23577.94</v>
      </c>
      <c r="AN59" s="33">
        <f t="shared" si="207"/>
        <v>27387</v>
      </c>
      <c r="AO59" s="18">
        <f t="shared" si="207"/>
        <v>0</v>
      </c>
      <c r="AP59" s="42">
        <f t="shared" si="19"/>
        <v>27387</v>
      </c>
      <c r="AQ59" s="34">
        <f t="shared" si="207"/>
        <v>27387</v>
      </c>
      <c r="AR59" s="18">
        <f t="shared" si="207"/>
        <v>0</v>
      </c>
      <c r="AS59" s="43">
        <f t="shared" si="20"/>
        <v>27387</v>
      </c>
      <c r="AT59" s="35">
        <f t="shared" si="207"/>
        <v>27387</v>
      </c>
      <c r="AU59" s="18">
        <f t="shared" si="207"/>
        <v>0</v>
      </c>
      <c r="AV59" s="44">
        <f t="shared" si="21"/>
        <v>27387</v>
      </c>
      <c r="AW59" s="36">
        <f t="shared" si="207"/>
        <v>31700</v>
      </c>
      <c r="AX59" s="30">
        <f t="shared" si="207"/>
        <v>0</v>
      </c>
      <c r="AY59" s="256">
        <f t="shared" si="22"/>
        <v>31700</v>
      </c>
      <c r="AZ59" s="37">
        <f t="shared" si="207"/>
        <v>31700</v>
      </c>
      <c r="BA59" s="30">
        <f t="shared" si="207"/>
        <v>0</v>
      </c>
      <c r="BB59" s="257">
        <f t="shared" si="23"/>
        <v>31700</v>
      </c>
      <c r="BC59" s="258">
        <f t="shared" si="24"/>
        <v>31700000</v>
      </c>
      <c r="BD59" s="18">
        <f t="shared" si="207"/>
        <v>0</v>
      </c>
      <c r="BE59" s="18">
        <f t="shared" si="207"/>
        <v>0</v>
      </c>
      <c r="BF59" s="37">
        <f t="shared" si="26"/>
        <v>31700000</v>
      </c>
      <c r="BG59" s="30">
        <f t="shared" si="207"/>
        <v>0</v>
      </c>
      <c r="BH59" s="30">
        <f t="shared" si="207"/>
        <v>0</v>
      </c>
      <c r="BI59" s="26">
        <f t="shared" si="28"/>
        <v>31700000</v>
      </c>
      <c r="BJ59" s="37">
        <f t="shared" si="207"/>
        <v>27202000</v>
      </c>
      <c r="BK59" s="18">
        <f t="shared" si="207"/>
        <v>0</v>
      </c>
      <c r="BL59" s="22">
        <f t="shared" si="207"/>
        <v>31700</v>
      </c>
      <c r="BM59" s="18">
        <f t="shared" si="207"/>
        <v>0</v>
      </c>
      <c r="BN59" s="259">
        <f t="shared" si="31"/>
        <v>31700</v>
      </c>
      <c r="BO59" s="226">
        <f t="shared" si="32"/>
        <v>27202000</v>
      </c>
      <c r="BP59" s="156">
        <f t="shared" ref="BP59:DD59" si="208">BP60</f>
        <v>0</v>
      </c>
      <c r="BQ59" s="18">
        <f t="shared" si="208"/>
        <v>0</v>
      </c>
      <c r="BR59" s="226">
        <f t="shared" si="34"/>
        <v>0</v>
      </c>
      <c r="BS59" s="30">
        <f t="shared" si="131"/>
        <v>27202000</v>
      </c>
      <c r="BT59" s="18">
        <f t="shared" si="208"/>
        <v>0</v>
      </c>
      <c r="BU59" s="18">
        <f t="shared" si="208"/>
        <v>0</v>
      </c>
      <c r="BV59" s="18">
        <f t="shared" si="208"/>
        <v>0</v>
      </c>
      <c r="BW59" s="18">
        <f t="shared" si="208"/>
        <v>0</v>
      </c>
      <c r="BX59" s="18">
        <f t="shared" si="208"/>
        <v>0</v>
      </c>
      <c r="BY59" s="26">
        <f t="shared" si="208"/>
        <v>0</v>
      </c>
      <c r="BZ59" s="226"/>
      <c r="CA59" s="30">
        <f t="shared" si="36"/>
        <v>27202000</v>
      </c>
      <c r="CB59" s="18">
        <f t="shared" si="208"/>
        <v>0</v>
      </c>
      <c r="CC59" s="18">
        <f t="shared" si="208"/>
        <v>0</v>
      </c>
      <c r="CD59" s="18">
        <f t="shared" si="208"/>
        <v>0</v>
      </c>
      <c r="CE59" s="18">
        <f t="shared" si="208"/>
        <v>0</v>
      </c>
      <c r="CF59" s="226">
        <f t="shared" si="38"/>
        <v>0</v>
      </c>
      <c r="CG59" s="30">
        <f t="shared" si="39"/>
        <v>27202000</v>
      </c>
      <c r="CH59" s="18">
        <f t="shared" si="208"/>
        <v>0</v>
      </c>
      <c r="CI59" s="18">
        <f t="shared" si="208"/>
        <v>0</v>
      </c>
      <c r="CJ59" s="18">
        <f t="shared" si="208"/>
        <v>0</v>
      </c>
      <c r="CK59" s="18">
        <f t="shared" si="208"/>
        <v>0</v>
      </c>
      <c r="CL59" s="18">
        <f t="shared" si="208"/>
        <v>0</v>
      </c>
      <c r="CM59" s="18">
        <f t="shared" si="208"/>
        <v>0</v>
      </c>
      <c r="CN59" s="18">
        <f t="shared" si="208"/>
        <v>0</v>
      </c>
      <c r="CO59" s="18">
        <f t="shared" si="208"/>
        <v>0</v>
      </c>
      <c r="CP59" s="18">
        <f t="shared" si="208"/>
        <v>0</v>
      </c>
      <c r="CQ59" s="169">
        <f t="shared" si="208"/>
        <v>-20132.650000000001</v>
      </c>
      <c r="CR59" s="226">
        <f t="shared" si="41"/>
        <v>-20132.650000000001</v>
      </c>
      <c r="CS59" s="30">
        <f t="shared" si="42"/>
        <v>27181867.350000001</v>
      </c>
      <c r="CT59" s="18">
        <f t="shared" si="208"/>
        <v>0</v>
      </c>
      <c r="CU59" s="18">
        <f t="shared" si="208"/>
        <v>0</v>
      </c>
      <c r="CV59" s="18">
        <f t="shared" si="208"/>
        <v>0</v>
      </c>
      <c r="CW59" s="18">
        <f t="shared" si="208"/>
        <v>0</v>
      </c>
      <c r="CX59" s="18">
        <f t="shared" si="208"/>
        <v>0</v>
      </c>
      <c r="CY59" s="18">
        <f t="shared" si="208"/>
        <v>0</v>
      </c>
      <c r="CZ59" s="18">
        <f t="shared" si="208"/>
        <v>0</v>
      </c>
      <c r="DA59" s="18">
        <f t="shared" si="208"/>
        <v>0</v>
      </c>
      <c r="DB59" s="18">
        <f t="shared" si="208"/>
        <v>0</v>
      </c>
      <c r="DC59" s="18">
        <f t="shared" si="208"/>
        <v>0</v>
      </c>
      <c r="DD59" s="18">
        <f t="shared" si="208"/>
        <v>0</v>
      </c>
      <c r="DE59" s="226">
        <f t="shared" si="43"/>
        <v>0</v>
      </c>
      <c r="DF59" s="226">
        <f t="shared" si="44"/>
        <v>27181867.350000001</v>
      </c>
      <c r="DG59" s="367">
        <f t="shared" si="45"/>
        <v>-20132.650000000001</v>
      </c>
    </row>
    <row r="60" spans="1:111" ht="60" x14ac:dyDescent="0.25">
      <c r="A60" s="73" t="s">
        <v>116</v>
      </c>
      <c r="B60" s="59" t="s">
        <v>117</v>
      </c>
      <c r="C60" s="11">
        <v>18660</v>
      </c>
      <c r="D60" s="12">
        <v>18660</v>
      </c>
      <c r="E60" s="13">
        <v>18660</v>
      </c>
      <c r="F60" s="14">
        <v>18660</v>
      </c>
      <c r="G60" s="11">
        <v>18660</v>
      </c>
      <c r="H60" s="18">
        <v>25000</v>
      </c>
      <c r="I60" s="18">
        <v>25000</v>
      </c>
      <c r="J60" s="19">
        <v>25000</v>
      </c>
      <c r="K60" s="20">
        <v>25000</v>
      </c>
      <c r="L60" s="18"/>
      <c r="M60" s="18"/>
      <c r="N60" s="19">
        <f>J60+L60</f>
        <v>25000</v>
      </c>
      <c r="O60" s="20">
        <f>K60+M60</f>
        <v>25000</v>
      </c>
      <c r="P60" s="18"/>
      <c r="Q60" s="21"/>
      <c r="R60" s="19">
        <f t="shared" si="11"/>
        <v>25000</v>
      </c>
      <c r="S60" s="21"/>
      <c r="T60" s="22">
        <f t="shared" si="12"/>
        <v>25000</v>
      </c>
      <c r="U60" s="23">
        <v>24000</v>
      </c>
      <c r="V60" s="24"/>
      <c r="W60" s="18"/>
      <c r="X60" s="25">
        <f t="shared" si="13"/>
        <v>24000</v>
      </c>
      <c r="Y60" s="18"/>
      <c r="Z60" s="26">
        <v>24000</v>
      </c>
      <c r="AA60" s="18"/>
      <c r="AB60" s="27">
        <f t="shared" si="14"/>
        <v>24000</v>
      </c>
      <c r="AC60" s="28">
        <v>24000</v>
      </c>
      <c r="AD60" s="18"/>
      <c r="AE60" s="29">
        <f t="shared" si="15"/>
        <v>24000</v>
      </c>
      <c r="AF60" s="30">
        <v>25500</v>
      </c>
      <c r="AG60" s="31">
        <v>23577.94</v>
      </c>
      <c r="AH60" s="18"/>
      <c r="AI60" s="41">
        <f t="shared" si="16"/>
        <v>23577.94</v>
      </c>
      <c r="AJ60" s="30">
        <v>25500</v>
      </c>
      <c r="AK60" s="32">
        <v>23577.94</v>
      </c>
      <c r="AL60" s="18"/>
      <c r="AM60" s="7">
        <f t="shared" si="17"/>
        <v>23577.94</v>
      </c>
      <c r="AN60" s="33">
        <v>27387</v>
      </c>
      <c r="AO60" s="18"/>
      <c r="AP60" s="42">
        <f t="shared" si="19"/>
        <v>27387</v>
      </c>
      <c r="AQ60" s="34">
        <v>27387</v>
      </c>
      <c r="AR60" s="18"/>
      <c r="AS60" s="43">
        <f t="shared" si="20"/>
        <v>27387</v>
      </c>
      <c r="AT60" s="35">
        <v>27387</v>
      </c>
      <c r="AU60" s="18"/>
      <c r="AV60" s="44">
        <f t="shared" si="21"/>
        <v>27387</v>
      </c>
      <c r="AW60" s="36">
        <v>31700</v>
      </c>
      <c r="AX60" s="30"/>
      <c r="AY60" s="256">
        <f t="shared" si="22"/>
        <v>31700</v>
      </c>
      <c r="AZ60" s="37">
        <v>31700</v>
      </c>
      <c r="BA60" s="30"/>
      <c r="BB60" s="257">
        <f t="shared" si="23"/>
        <v>31700</v>
      </c>
      <c r="BC60" s="258">
        <f t="shared" si="24"/>
        <v>31700000</v>
      </c>
      <c r="BD60" s="18"/>
      <c r="BE60" s="18"/>
      <c r="BF60" s="37">
        <f t="shared" si="26"/>
        <v>31700000</v>
      </c>
      <c r="BG60" s="30"/>
      <c r="BH60" s="30"/>
      <c r="BI60" s="26">
        <f t="shared" si="28"/>
        <v>31700000</v>
      </c>
      <c r="BJ60" s="37">
        <v>27202000</v>
      </c>
      <c r="BK60" s="18"/>
      <c r="BL60" s="22">
        <v>31700</v>
      </c>
      <c r="BM60" s="18"/>
      <c r="BN60" s="259">
        <f t="shared" si="31"/>
        <v>31700</v>
      </c>
      <c r="BO60" s="226">
        <f t="shared" si="32"/>
        <v>27202000</v>
      </c>
      <c r="BP60" s="156"/>
      <c r="BQ60" s="18"/>
      <c r="BR60" s="226">
        <f t="shared" si="34"/>
        <v>0</v>
      </c>
      <c r="BS60" s="30">
        <f t="shared" si="131"/>
        <v>27202000</v>
      </c>
      <c r="BT60" s="18"/>
      <c r="BU60" s="18"/>
      <c r="BV60" s="18"/>
      <c r="BW60" s="18"/>
      <c r="BX60" s="18"/>
      <c r="BY60" s="26"/>
      <c r="BZ60" s="226"/>
      <c r="CA60" s="30">
        <f t="shared" si="36"/>
        <v>27202000</v>
      </c>
      <c r="CB60" s="18"/>
      <c r="CC60" s="18"/>
      <c r="CD60" s="18"/>
      <c r="CE60" s="18"/>
      <c r="CF60" s="226">
        <f t="shared" si="38"/>
        <v>0</v>
      </c>
      <c r="CG60" s="30">
        <f t="shared" si="39"/>
        <v>27202000</v>
      </c>
      <c r="CH60" s="18"/>
      <c r="CI60" s="18"/>
      <c r="CJ60" s="18"/>
      <c r="CK60" s="18"/>
      <c r="CL60" s="18"/>
      <c r="CM60" s="18"/>
      <c r="CN60" s="18"/>
      <c r="CO60" s="18"/>
      <c r="CP60" s="18"/>
      <c r="CQ60" s="169">
        <v>-20132.650000000001</v>
      </c>
      <c r="CR60" s="226">
        <f t="shared" si="41"/>
        <v>-20132.650000000001</v>
      </c>
      <c r="CS60" s="30">
        <f t="shared" si="42"/>
        <v>27181867.350000001</v>
      </c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226">
        <f t="shared" si="43"/>
        <v>0</v>
      </c>
      <c r="DF60" s="226">
        <f t="shared" si="44"/>
        <v>27181867.350000001</v>
      </c>
      <c r="DG60" s="367">
        <f t="shared" si="45"/>
        <v>-20132.650000000001</v>
      </c>
    </row>
    <row r="61" spans="1:111" ht="84" hidden="1" x14ac:dyDescent="0.25">
      <c r="A61" s="73" t="s">
        <v>450</v>
      </c>
      <c r="B61" s="59" t="s">
        <v>451</v>
      </c>
      <c r="C61" s="11"/>
      <c r="D61" s="12"/>
      <c r="E61" s="13"/>
      <c r="F61" s="14"/>
      <c r="G61" s="11"/>
      <c r="H61" s="18"/>
      <c r="I61" s="18"/>
      <c r="J61" s="19"/>
      <c r="K61" s="20"/>
      <c r="L61" s="18"/>
      <c r="M61" s="18"/>
      <c r="N61" s="19"/>
      <c r="O61" s="20"/>
      <c r="P61" s="18"/>
      <c r="Q61" s="21"/>
      <c r="R61" s="19"/>
      <c r="S61" s="21"/>
      <c r="T61" s="22"/>
      <c r="U61" s="23"/>
      <c r="V61" s="24"/>
      <c r="W61" s="18"/>
      <c r="X61" s="25"/>
      <c r="Y61" s="18"/>
      <c r="Z61" s="26"/>
      <c r="AA61" s="18"/>
      <c r="AB61" s="27"/>
      <c r="AC61" s="28"/>
      <c r="AD61" s="18"/>
      <c r="AE61" s="29"/>
      <c r="AF61" s="30"/>
      <c r="AG61" s="31"/>
      <c r="AH61" s="18"/>
      <c r="AI61" s="41"/>
      <c r="AJ61" s="30"/>
      <c r="AK61" s="32"/>
      <c r="AL61" s="18"/>
      <c r="AM61" s="7"/>
      <c r="AN61" s="33"/>
      <c r="AO61" s="18"/>
      <c r="AP61" s="42"/>
      <c r="AQ61" s="34"/>
      <c r="AR61" s="18"/>
      <c r="AS61" s="43"/>
      <c r="AT61" s="35"/>
      <c r="AU61" s="18"/>
      <c r="AV61" s="44"/>
      <c r="AW61" s="36"/>
      <c r="AX61" s="30"/>
      <c r="AY61" s="256"/>
      <c r="AZ61" s="37"/>
      <c r="BA61" s="30"/>
      <c r="BB61" s="257"/>
      <c r="BC61" s="258"/>
      <c r="BD61" s="18"/>
      <c r="BE61" s="18"/>
      <c r="BF61" s="37"/>
      <c r="BG61" s="30"/>
      <c r="BH61" s="30"/>
      <c r="BI61" s="26"/>
      <c r="BJ61" s="37"/>
      <c r="BK61" s="18"/>
      <c r="BL61" s="22"/>
      <c r="BM61" s="18"/>
      <c r="BN61" s="259"/>
      <c r="BO61" s="226"/>
      <c r="BP61" s="156"/>
      <c r="BQ61" s="18"/>
      <c r="BR61" s="226">
        <f t="shared" si="34"/>
        <v>0</v>
      </c>
      <c r="BS61" s="30"/>
      <c r="BT61" s="18"/>
      <c r="BU61" s="18"/>
      <c r="BV61" s="18"/>
      <c r="BW61" s="18"/>
      <c r="BX61" s="18"/>
      <c r="BY61" s="26"/>
      <c r="BZ61" s="226"/>
      <c r="CA61" s="30"/>
      <c r="CB61" s="18"/>
      <c r="CC61" s="18"/>
      <c r="CD61" s="18"/>
      <c r="CE61" s="18"/>
      <c r="CF61" s="226">
        <f t="shared" si="38"/>
        <v>0</v>
      </c>
      <c r="CG61" s="30"/>
      <c r="CH61" s="18">
        <f>CH62</f>
        <v>0</v>
      </c>
      <c r="CI61" s="18">
        <f t="shared" ref="CI61:CQ61" si="209">CI62</f>
        <v>0</v>
      </c>
      <c r="CJ61" s="18">
        <f t="shared" si="209"/>
        <v>0</v>
      </c>
      <c r="CK61" s="18">
        <f t="shared" si="209"/>
        <v>0</v>
      </c>
      <c r="CL61" s="18">
        <f t="shared" si="209"/>
        <v>0</v>
      </c>
      <c r="CM61" s="18">
        <f t="shared" si="209"/>
        <v>0</v>
      </c>
      <c r="CN61" s="18">
        <f t="shared" si="209"/>
        <v>0</v>
      </c>
      <c r="CO61" s="18">
        <f t="shared" si="209"/>
        <v>0</v>
      </c>
      <c r="CP61" s="18">
        <f t="shared" si="209"/>
        <v>0</v>
      </c>
      <c r="CQ61" s="169">
        <f t="shared" si="209"/>
        <v>0</v>
      </c>
      <c r="CR61" s="226">
        <f t="shared" si="41"/>
        <v>0</v>
      </c>
      <c r="CS61" s="30">
        <f t="shared" si="42"/>
        <v>0</v>
      </c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226">
        <f t="shared" si="43"/>
        <v>0</v>
      </c>
      <c r="DF61" s="226">
        <f t="shared" si="44"/>
        <v>0</v>
      </c>
      <c r="DG61" s="367">
        <f t="shared" si="45"/>
        <v>0</v>
      </c>
    </row>
    <row r="62" spans="1:111" ht="60" hidden="1" x14ac:dyDescent="0.25">
      <c r="A62" s="73" t="s">
        <v>452</v>
      </c>
      <c r="B62" s="59" t="s">
        <v>453</v>
      </c>
      <c r="C62" s="11"/>
      <c r="D62" s="12"/>
      <c r="E62" s="13"/>
      <c r="F62" s="14"/>
      <c r="G62" s="11"/>
      <c r="H62" s="18"/>
      <c r="I62" s="18"/>
      <c r="J62" s="19"/>
      <c r="K62" s="20"/>
      <c r="L62" s="18"/>
      <c r="M62" s="18"/>
      <c r="N62" s="19"/>
      <c r="O62" s="20"/>
      <c r="P62" s="18"/>
      <c r="Q62" s="21"/>
      <c r="R62" s="19"/>
      <c r="S62" s="21"/>
      <c r="T62" s="22"/>
      <c r="U62" s="23"/>
      <c r="V62" s="24"/>
      <c r="W62" s="18"/>
      <c r="X62" s="25"/>
      <c r="Y62" s="18"/>
      <c r="Z62" s="26"/>
      <c r="AA62" s="18"/>
      <c r="AB62" s="27"/>
      <c r="AC62" s="28"/>
      <c r="AD62" s="18"/>
      <c r="AE62" s="29"/>
      <c r="AF62" s="30"/>
      <c r="AG62" s="31"/>
      <c r="AH62" s="18"/>
      <c r="AI62" s="41"/>
      <c r="AJ62" s="30"/>
      <c r="AK62" s="32"/>
      <c r="AL62" s="18"/>
      <c r="AM62" s="7"/>
      <c r="AN62" s="33"/>
      <c r="AO62" s="18"/>
      <c r="AP62" s="42"/>
      <c r="AQ62" s="34"/>
      <c r="AR62" s="18"/>
      <c r="AS62" s="43"/>
      <c r="AT62" s="35"/>
      <c r="AU62" s="18"/>
      <c r="AV62" s="44"/>
      <c r="AW62" s="36"/>
      <c r="AX62" s="30"/>
      <c r="AY62" s="256"/>
      <c r="AZ62" s="37"/>
      <c r="BA62" s="30"/>
      <c r="BB62" s="257"/>
      <c r="BC62" s="258"/>
      <c r="BD62" s="18"/>
      <c r="BE62" s="18"/>
      <c r="BF62" s="37"/>
      <c r="BG62" s="30"/>
      <c r="BH62" s="30"/>
      <c r="BI62" s="26"/>
      <c r="BJ62" s="37"/>
      <c r="BK62" s="18"/>
      <c r="BL62" s="22"/>
      <c r="BM62" s="18"/>
      <c r="BN62" s="259"/>
      <c r="BO62" s="226"/>
      <c r="BP62" s="156"/>
      <c r="BQ62" s="18"/>
      <c r="BR62" s="226">
        <f t="shared" si="34"/>
        <v>0</v>
      </c>
      <c r="BS62" s="30"/>
      <c r="BT62" s="18"/>
      <c r="BU62" s="18"/>
      <c r="BV62" s="18"/>
      <c r="BW62" s="18"/>
      <c r="BX62" s="18"/>
      <c r="BY62" s="26"/>
      <c r="BZ62" s="226"/>
      <c r="CA62" s="30"/>
      <c r="CB62" s="18"/>
      <c r="CC62" s="18"/>
      <c r="CD62" s="18"/>
      <c r="CE62" s="18"/>
      <c r="CF62" s="226">
        <f t="shared" si="38"/>
        <v>0</v>
      </c>
      <c r="CG62" s="30"/>
      <c r="CH62" s="18"/>
      <c r="CI62" s="18"/>
      <c r="CJ62" s="18"/>
      <c r="CK62" s="18"/>
      <c r="CL62" s="18"/>
      <c r="CM62" s="18"/>
      <c r="CN62" s="18"/>
      <c r="CO62" s="18"/>
      <c r="CP62" s="18"/>
      <c r="CQ62" s="169"/>
      <c r="CR62" s="226">
        <f t="shared" si="41"/>
        <v>0</v>
      </c>
      <c r="CS62" s="30">
        <f t="shared" si="42"/>
        <v>0</v>
      </c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226">
        <f t="shared" si="43"/>
        <v>0</v>
      </c>
      <c r="DF62" s="226">
        <f t="shared" si="44"/>
        <v>0</v>
      </c>
      <c r="DG62" s="367">
        <f t="shared" si="45"/>
        <v>0</v>
      </c>
    </row>
    <row r="63" spans="1:111" ht="36" x14ac:dyDescent="0.25">
      <c r="A63" s="39" t="s">
        <v>118</v>
      </c>
      <c r="B63" s="59" t="s">
        <v>119</v>
      </c>
      <c r="C63" s="8">
        <f t="shared" ref="C63:Q64" si="210">C64</f>
        <v>2400</v>
      </c>
      <c r="D63" s="15">
        <f t="shared" si="210"/>
        <v>2400</v>
      </c>
      <c r="E63" s="16">
        <f t="shared" si="210"/>
        <v>2400</v>
      </c>
      <c r="F63" s="10">
        <f t="shared" si="210"/>
        <v>2400</v>
      </c>
      <c r="G63" s="8">
        <f t="shared" si="210"/>
        <v>2400</v>
      </c>
      <c r="H63" s="18">
        <f t="shared" si="210"/>
        <v>250</v>
      </c>
      <c r="I63" s="18">
        <f t="shared" si="210"/>
        <v>147</v>
      </c>
      <c r="J63" s="19">
        <f t="shared" si="210"/>
        <v>250</v>
      </c>
      <c r="K63" s="20">
        <f t="shared" si="210"/>
        <v>147</v>
      </c>
      <c r="L63" s="18">
        <f t="shared" si="210"/>
        <v>0</v>
      </c>
      <c r="M63" s="18">
        <f t="shared" si="210"/>
        <v>0</v>
      </c>
      <c r="N63" s="19">
        <f t="shared" si="210"/>
        <v>250</v>
      </c>
      <c r="O63" s="20">
        <f t="shared" si="210"/>
        <v>147</v>
      </c>
      <c r="P63" s="18">
        <f t="shared" si="210"/>
        <v>0</v>
      </c>
      <c r="Q63" s="21">
        <f t="shared" si="210"/>
        <v>0</v>
      </c>
      <c r="R63" s="19">
        <f t="shared" si="11"/>
        <v>250</v>
      </c>
      <c r="S63" s="21">
        <f t="shared" ref="S63:AL64" si="211">S64</f>
        <v>0</v>
      </c>
      <c r="T63" s="22">
        <f t="shared" si="12"/>
        <v>250</v>
      </c>
      <c r="U63" s="23">
        <f t="shared" si="211"/>
        <v>624</v>
      </c>
      <c r="V63" s="24">
        <f t="shared" si="211"/>
        <v>0</v>
      </c>
      <c r="W63" s="18">
        <f t="shared" si="211"/>
        <v>0</v>
      </c>
      <c r="X63" s="25">
        <f t="shared" si="13"/>
        <v>624</v>
      </c>
      <c r="Y63" s="18">
        <f t="shared" si="211"/>
        <v>0</v>
      </c>
      <c r="Z63" s="26">
        <f t="shared" si="211"/>
        <v>624</v>
      </c>
      <c r="AA63" s="18">
        <f t="shared" si="211"/>
        <v>0</v>
      </c>
      <c r="AB63" s="27">
        <f t="shared" si="14"/>
        <v>624</v>
      </c>
      <c r="AC63" s="28">
        <f>AC64</f>
        <v>470</v>
      </c>
      <c r="AD63" s="18">
        <f t="shared" si="211"/>
        <v>0</v>
      </c>
      <c r="AE63" s="29">
        <f t="shared" si="15"/>
        <v>470</v>
      </c>
      <c r="AF63" s="30">
        <f t="shared" si="211"/>
        <v>530</v>
      </c>
      <c r="AG63" s="31">
        <f t="shared" si="211"/>
        <v>360</v>
      </c>
      <c r="AH63" s="18">
        <f t="shared" si="211"/>
        <v>0</v>
      </c>
      <c r="AI63" s="41">
        <f t="shared" si="16"/>
        <v>360</v>
      </c>
      <c r="AJ63" s="30">
        <f t="shared" si="211"/>
        <v>470</v>
      </c>
      <c r="AK63" s="32">
        <f t="shared" si="211"/>
        <v>360</v>
      </c>
      <c r="AL63" s="18">
        <f t="shared" si="211"/>
        <v>0</v>
      </c>
      <c r="AM63" s="7">
        <f t="shared" si="17"/>
        <v>360</v>
      </c>
      <c r="AN63" s="33">
        <f t="shared" ref="AN63:BM64" si="212">AN64</f>
        <v>360</v>
      </c>
      <c r="AO63" s="18">
        <f t="shared" si="212"/>
        <v>0</v>
      </c>
      <c r="AP63" s="42">
        <f t="shared" si="19"/>
        <v>360</v>
      </c>
      <c r="AQ63" s="34">
        <f t="shared" si="212"/>
        <v>360</v>
      </c>
      <c r="AR63" s="18">
        <f t="shared" si="212"/>
        <v>0</v>
      </c>
      <c r="AS63" s="43">
        <f t="shared" si="20"/>
        <v>360</v>
      </c>
      <c r="AT63" s="35">
        <f t="shared" si="212"/>
        <v>360</v>
      </c>
      <c r="AU63" s="18">
        <f t="shared" si="212"/>
        <v>0</v>
      </c>
      <c r="AV63" s="44">
        <f t="shared" si="21"/>
        <v>360</v>
      </c>
      <c r="AW63" s="36">
        <f t="shared" si="212"/>
        <v>650</v>
      </c>
      <c r="AX63" s="30">
        <f t="shared" si="212"/>
        <v>0</v>
      </c>
      <c r="AY63" s="256">
        <f t="shared" si="22"/>
        <v>650</v>
      </c>
      <c r="AZ63" s="37">
        <f t="shared" si="212"/>
        <v>650</v>
      </c>
      <c r="BA63" s="30">
        <f t="shared" si="212"/>
        <v>0</v>
      </c>
      <c r="BB63" s="257">
        <f t="shared" si="23"/>
        <v>650</v>
      </c>
      <c r="BC63" s="258">
        <f t="shared" si="24"/>
        <v>650000</v>
      </c>
      <c r="BD63" s="18">
        <f t="shared" si="212"/>
        <v>0</v>
      </c>
      <c r="BE63" s="18">
        <f t="shared" si="212"/>
        <v>0</v>
      </c>
      <c r="BF63" s="37">
        <f t="shared" si="26"/>
        <v>650000</v>
      </c>
      <c r="BG63" s="30">
        <f t="shared" si="212"/>
        <v>0</v>
      </c>
      <c r="BH63" s="30">
        <f t="shared" si="212"/>
        <v>0</v>
      </c>
      <c r="BI63" s="26">
        <f t="shared" si="28"/>
        <v>650000</v>
      </c>
      <c r="BJ63" s="37">
        <f t="shared" ref="BJ63:BJ64" si="213">BJ64</f>
        <v>975800</v>
      </c>
      <c r="BK63" s="18">
        <f t="shared" si="212"/>
        <v>0</v>
      </c>
      <c r="BL63" s="22">
        <f t="shared" si="212"/>
        <v>650</v>
      </c>
      <c r="BM63" s="18">
        <f t="shared" si="212"/>
        <v>0</v>
      </c>
      <c r="BN63" s="259">
        <f t="shared" si="31"/>
        <v>650</v>
      </c>
      <c r="BO63" s="226">
        <f t="shared" si="32"/>
        <v>975800</v>
      </c>
      <c r="BP63" s="156">
        <f t="shared" ref="BP63:CH64" si="214">BP64</f>
        <v>0</v>
      </c>
      <c r="BQ63" s="18">
        <f t="shared" si="214"/>
        <v>0</v>
      </c>
      <c r="BR63" s="226">
        <f t="shared" si="34"/>
        <v>0</v>
      </c>
      <c r="BS63" s="30">
        <f t="shared" ref="BS63:BS94" si="215">BO63+BP63+BQ63</f>
        <v>975800</v>
      </c>
      <c r="BT63" s="18">
        <f t="shared" si="214"/>
        <v>0</v>
      </c>
      <c r="BU63" s="18">
        <f t="shared" si="214"/>
        <v>0</v>
      </c>
      <c r="BV63" s="18">
        <f t="shared" si="214"/>
        <v>0</v>
      </c>
      <c r="BW63" s="18">
        <f t="shared" si="214"/>
        <v>0</v>
      </c>
      <c r="BX63" s="18">
        <f t="shared" si="214"/>
        <v>0</v>
      </c>
      <c r="BY63" s="26">
        <f t="shared" si="214"/>
        <v>0</v>
      </c>
      <c r="BZ63" s="226"/>
      <c r="CA63" s="30">
        <f t="shared" si="36"/>
        <v>975800</v>
      </c>
      <c r="CB63" s="18">
        <f t="shared" si="214"/>
        <v>0</v>
      </c>
      <c r="CC63" s="18">
        <f t="shared" si="214"/>
        <v>0</v>
      </c>
      <c r="CD63" s="18">
        <f t="shared" si="214"/>
        <v>0</v>
      </c>
      <c r="CE63" s="18">
        <f t="shared" si="214"/>
        <v>0</v>
      </c>
      <c r="CF63" s="226">
        <f t="shared" si="38"/>
        <v>0</v>
      </c>
      <c r="CG63" s="30">
        <f t="shared" si="39"/>
        <v>975800</v>
      </c>
      <c r="CH63" s="18">
        <f t="shared" si="214"/>
        <v>0</v>
      </c>
      <c r="CI63" s="18">
        <f t="shared" ref="CH63:DD64" si="216">CI64</f>
        <v>0</v>
      </c>
      <c r="CJ63" s="18">
        <f t="shared" si="216"/>
        <v>0</v>
      </c>
      <c r="CK63" s="18">
        <f t="shared" si="216"/>
        <v>0</v>
      </c>
      <c r="CL63" s="18">
        <f t="shared" si="216"/>
        <v>0</v>
      </c>
      <c r="CM63" s="18">
        <f t="shared" si="216"/>
        <v>0</v>
      </c>
      <c r="CN63" s="18">
        <f t="shared" si="216"/>
        <v>0</v>
      </c>
      <c r="CO63" s="18">
        <f t="shared" si="216"/>
        <v>0</v>
      </c>
      <c r="CP63" s="18">
        <f t="shared" si="216"/>
        <v>0</v>
      </c>
      <c r="CQ63" s="169">
        <f t="shared" si="216"/>
        <v>0</v>
      </c>
      <c r="CR63" s="226">
        <f t="shared" si="41"/>
        <v>0</v>
      </c>
      <c r="CS63" s="30">
        <f t="shared" si="42"/>
        <v>975800</v>
      </c>
      <c r="CT63" s="18">
        <f t="shared" si="216"/>
        <v>0</v>
      </c>
      <c r="CU63" s="18">
        <f t="shared" si="216"/>
        <v>0</v>
      </c>
      <c r="CV63" s="18">
        <f t="shared" si="216"/>
        <v>0</v>
      </c>
      <c r="CW63" s="18">
        <f t="shared" si="216"/>
        <v>0</v>
      </c>
      <c r="CX63" s="18">
        <f t="shared" si="216"/>
        <v>0</v>
      </c>
      <c r="CY63" s="18">
        <f t="shared" si="216"/>
        <v>0</v>
      </c>
      <c r="CZ63" s="18">
        <f t="shared" si="216"/>
        <v>0</v>
      </c>
      <c r="DA63" s="18">
        <f t="shared" si="216"/>
        <v>0</v>
      </c>
      <c r="DB63" s="18">
        <f t="shared" si="216"/>
        <v>0</v>
      </c>
      <c r="DC63" s="18">
        <f t="shared" si="216"/>
        <v>0</v>
      </c>
      <c r="DD63" s="18">
        <f t="shared" si="216"/>
        <v>0</v>
      </c>
      <c r="DE63" s="226">
        <f t="shared" si="43"/>
        <v>0</v>
      </c>
      <c r="DF63" s="226">
        <f t="shared" si="44"/>
        <v>975800</v>
      </c>
      <c r="DG63" s="367">
        <f t="shared" si="45"/>
        <v>0</v>
      </c>
    </row>
    <row r="64" spans="1:111" ht="34.5" hidden="1" customHeight="1" x14ac:dyDescent="0.25">
      <c r="A64" s="73" t="s">
        <v>120</v>
      </c>
      <c r="B64" s="59" t="s">
        <v>121</v>
      </c>
      <c r="C64" s="8">
        <f t="shared" si="210"/>
        <v>2400</v>
      </c>
      <c r="D64" s="15">
        <f t="shared" si="210"/>
        <v>2400</v>
      </c>
      <c r="E64" s="16">
        <f t="shared" si="210"/>
        <v>2400</v>
      </c>
      <c r="F64" s="10">
        <f t="shared" si="210"/>
        <v>2400</v>
      </c>
      <c r="G64" s="8">
        <f t="shared" si="210"/>
        <v>2400</v>
      </c>
      <c r="H64" s="18">
        <f t="shared" si="210"/>
        <v>250</v>
      </c>
      <c r="I64" s="18">
        <f t="shared" si="210"/>
        <v>147</v>
      </c>
      <c r="J64" s="19">
        <f t="shared" si="210"/>
        <v>250</v>
      </c>
      <c r="K64" s="20">
        <f t="shared" si="210"/>
        <v>147</v>
      </c>
      <c r="L64" s="18">
        <f t="shared" si="210"/>
        <v>0</v>
      </c>
      <c r="M64" s="18">
        <f t="shared" si="210"/>
        <v>0</v>
      </c>
      <c r="N64" s="19">
        <f t="shared" si="210"/>
        <v>250</v>
      </c>
      <c r="O64" s="20">
        <f t="shared" si="210"/>
        <v>147</v>
      </c>
      <c r="P64" s="18">
        <f t="shared" si="210"/>
        <v>0</v>
      </c>
      <c r="Q64" s="21">
        <f t="shared" si="210"/>
        <v>0</v>
      </c>
      <c r="R64" s="19">
        <f t="shared" si="11"/>
        <v>250</v>
      </c>
      <c r="S64" s="21">
        <f t="shared" si="211"/>
        <v>0</v>
      </c>
      <c r="T64" s="22">
        <f t="shared" si="12"/>
        <v>250</v>
      </c>
      <c r="U64" s="23">
        <f t="shared" si="211"/>
        <v>624</v>
      </c>
      <c r="V64" s="24">
        <f t="shared" si="211"/>
        <v>0</v>
      </c>
      <c r="W64" s="18">
        <f t="shared" si="211"/>
        <v>0</v>
      </c>
      <c r="X64" s="25">
        <f t="shared" si="13"/>
        <v>624</v>
      </c>
      <c r="Y64" s="18">
        <f t="shared" si="211"/>
        <v>0</v>
      </c>
      <c r="Z64" s="26">
        <f t="shared" si="211"/>
        <v>624</v>
      </c>
      <c r="AA64" s="18">
        <f t="shared" si="211"/>
        <v>0</v>
      </c>
      <c r="AB64" s="27">
        <f t="shared" si="14"/>
        <v>624</v>
      </c>
      <c r="AC64" s="28">
        <f>AC65</f>
        <v>470</v>
      </c>
      <c r="AD64" s="18">
        <f t="shared" si="211"/>
        <v>0</v>
      </c>
      <c r="AE64" s="29">
        <f t="shared" si="15"/>
        <v>470</v>
      </c>
      <c r="AF64" s="30">
        <f t="shared" si="211"/>
        <v>530</v>
      </c>
      <c r="AG64" s="31">
        <f t="shared" si="211"/>
        <v>360</v>
      </c>
      <c r="AH64" s="18">
        <f t="shared" si="211"/>
        <v>0</v>
      </c>
      <c r="AI64" s="41">
        <f t="shared" si="16"/>
        <v>360</v>
      </c>
      <c r="AJ64" s="30">
        <f t="shared" si="211"/>
        <v>470</v>
      </c>
      <c r="AK64" s="32">
        <f t="shared" si="211"/>
        <v>360</v>
      </c>
      <c r="AL64" s="18">
        <f t="shared" si="211"/>
        <v>0</v>
      </c>
      <c r="AM64" s="7">
        <f t="shared" si="17"/>
        <v>360</v>
      </c>
      <c r="AN64" s="33">
        <f t="shared" si="212"/>
        <v>360</v>
      </c>
      <c r="AO64" s="18">
        <f t="shared" si="212"/>
        <v>0</v>
      </c>
      <c r="AP64" s="42">
        <f t="shared" si="19"/>
        <v>360</v>
      </c>
      <c r="AQ64" s="34">
        <f t="shared" si="212"/>
        <v>360</v>
      </c>
      <c r="AR64" s="18">
        <f t="shared" si="212"/>
        <v>0</v>
      </c>
      <c r="AS64" s="43">
        <f t="shared" si="20"/>
        <v>360</v>
      </c>
      <c r="AT64" s="35">
        <f t="shared" si="212"/>
        <v>360</v>
      </c>
      <c r="AU64" s="18">
        <f t="shared" si="212"/>
        <v>0</v>
      </c>
      <c r="AV64" s="44">
        <f t="shared" si="21"/>
        <v>360</v>
      </c>
      <c r="AW64" s="36">
        <f t="shared" si="212"/>
        <v>650</v>
      </c>
      <c r="AX64" s="30">
        <f t="shared" si="212"/>
        <v>0</v>
      </c>
      <c r="AY64" s="256">
        <f t="shared" si="22"/>
        <v>650</v>
      </c>
      <c r="AZ64" s="37">
        <f t="shared" si="212"/>
        <v>650</v>
      </c>
      <c r="BA64" s="30">
        <f t="shared" si="212"/>
        <v>0</v>
      </c>
      <c r="BB64" s="257">
        <f t="shared" si="23"/>
        <v>650</v>
      </c>
      <c r="BC64" s="258">
        <f t="shared" si="24"/>
        <v>650000</v>
      </c>
      <c r="BD64" s="18">
        <f t="shared" si="212"/>
        <v>0</v>
      </c>
      <c r="BE64" s="18">
        <f t="shared" si="212"/>
        <v>0</v>
      </c>
      <c r="BF64" s="37">
        <f t="shared" si="26"/>
        <v>650000</v>
      </c>
      <c r="BG64" s="30">
        <f t="shared" si="212"/>
        <v>0</v>
      </c>
      <c r="BH64" s="30">
        <f t="shared" si="212"/>
        <v>0</v>
      </c>
      <c r="BI64" s="26">
        <f t="shared" si="28"/>
        <v>650000</v>
      </c>
      <c r="BJ64" s="37">
        <f t="shared" si="213"/>
        <v>975800</v>
      </c>
      <c r="BK64" s="18">
        <f t="shared" si="212"/>
        <v>0</v>
      </c>
      <c r="BL64" s="22">
        <f t="shared" si="212"/>
        <v>650</v>
      </c>
      <c r="BM64" s="18">
        <f t="shared" si="212"/>
        <v>0</v>
      </c>
      <c r="BN64" s="259">
        <f t="shared" si="31"/>
        <v>650</v>
      </c>
      <c r="BO64" s="226">
        <f t="shared" si="32"/>
        <v>975800</v>
      </c>
      <c r="BP64" s="156">
        <f t="shared" si="214"/>
        <v>0</v>
      </c>
      <c r="BQ64" s="18">
        <f t="shared" si="214"/>
        <v>0</v>
      </c>
      <c r="BR64" s="226">
        <f t="shared" si="34"/>
        <v>0</v>
      </c>
      <c r="BS64" s="30">
        <f t="shared" si="215"/>
        <v>975800</v>
      </c>
      <c r="BT64" s="18">
        <f t="shared" si="214"/>
        <v>0</v>
      </c>
      <c r="BU64" s="18">
        <f t="shared" si="214"/>
        <v>0</v>
      </c>
      <c r="BV64" s="18">
        <f t="shared" si="214"/>
        <v>0</v>
      </c>
      <c r="BW64" s="18">
        <f t="shared" si="214"/>
        <v>0</v>
      </c>
      <c r="BX64" s="18">
        <f t="shared" si="214"/>
        <v>0</v>
      </c>
      <c r="BY64" s="26">
        <f t="shared" si="214"/>
        <v>0</v>
      </c>
      <c r="BZ64" s="226"/>
      <c r="CA64" s="30">
        <f t="shared" si="36"/>
        <v>975800</v>
      </c>
      <c r="CB64" s="18">
        <f t="shared" si="214"/>
        <v>0</v>
      </c>
      <c r="CC64" s="18">
        <f t="shared" si="214"/>
        <v>0</v>
      </c>
      <c r="CD64" s="18">
        <f t="shared" si="214"/>
        <v>0</v>
      </c>
      <c r="CE64" s="18">
        <f t="shared" si="214"/>
        <v>0</v>
      </c>
      <c r="CF64" s="226">
        <f t="shared" si="38"/>
        <v>0</v>
      </c>
      <c r="CG64" s="30">
        <f t="shared" si="39"/>
        <v>975800</v>
      </c>
      <c r="CH64" s="18">
        <f t="shared" si="216"/>
        <v>0</v>
      </c>
      <c r="CI64" s="18">
        <f t="shared" si="216"/>
        <v>0</v>
      </c>
      <c r="CJ64" s="18">
        <f t="shared" si="216"/>
        <v>0</v>
      </c>
      <c r="CK64" s="18">
        <f t="shared" si="216"/>
        <v>0</v>
      </c>
      <c r="CL64" s="18">
        <f t="shared" si="216"/>
        <v>0</v>
      </c>
      <c r="CM64" s="18">
        <f t="shared" si="216"/>
        <v>0</v>
      </c>
      <c r="CN64" s="18">
        <f t="shared" si="216"/>
        <v>0</v>
      </c>
      <c r="CO64" s="18">
        <f t="shared" si="216"/>
        <v>0</v>
      </c>
      <c r="CP64" s="18">
        <f t="shared" si="216"/>
        <v>0</v>
      </c>
      <c r="CQ64" s="169">
        <f t="shared" si="216"/>
        <v>0</v>
      </c>
      <c r="CR64" s="226">
        <f t="shared" si="41"/>
        <v>0</v>
      </c>
      <c r="CS64" s="30">
        <f t="shared" si="42"/>
        <v>975800</v>
      </c>
      <c r="CT64" s="18">
        <f t="shared" si="216"/>
        <v>0</v>
      </c>
      <c r="CU64" s="18">
        <f t="shared" si="216"/>
        <v>0</v>
      </c>
      <c r="CV64" s="18">
        <f t="shared" si="216"/>
        <v>0</v>
      </c>
      <c r="CW64" s="18">
        <f t="shared" si="216"/>
        <v>0</v>
      </c>
      <c r="CX64" s="18">
        <f t="shared" si="216"/>
        <v>0</v>
      </c>
      <c r="CY64" s="18">
        <f t="shared" si="216"/>
        <v>0</v>
      </c>
      <c r="CZ64" s="18">
        <f t="shared" si="216"/>
        <v>0</v>
      </c>
      <c r="DA64" s="18">
        <f t="shared" si="216"/>
        <v>0</v>
      </c>
      <c r="DB64" s="18">
        <f t="shared" si="216"/>
        <v>0</v>
      </c>
      <c r="DC64" s="18">
        <f t="shared" si="216"/>
        <v>0</v>
      </c>
      <c r="DD64" s="18">
        <f t="shared" si="216"/>
        <v>0</v>
      </c>
      <c r="DE64" s="226">
        <f t="shared" si="43"/>
        <v>0</v>
      </c>
      <c r="DF64" s="226">
        <f t="shared" si="44"/>
        <v>975800</v>
      </c>
      <c r="DG64" s="367">
        <f t="shared" si="45"/>
        <v>0</v>
      </c>
    </row>
    <row r="65" spans="1:111" ht="31.5" customHeight="1" x14ac:dyDescent="0.25">
      <c r="A65" s="73" t="s">
        <v>122</v>
      </c>
      <c r="B65" s="59" t="s">
        <v>121</v>
      </c>
      <c r="C65" s="11">
        <v>2400</v>
      </c>
      <c r="D65" s="12">
        <v>2400</v>
      </c>
      <c r="E65" s="13">
        <v>2400</v>
      </c>
      <c r="F65" s="14">
        <v>2400</v>
      </c>
      <c r="G65" s="11">
        <v>2400</v>
      </c>
      <c r="H65" s="18">
        <v>250</v>
      </c>
      <c r="I65" s="18">
        <v>147</v>
      </c>
      <c r="J65" s="19">
        <v>250</v>
      </c>
      <c r="K65" s="20">
        <v>147</v>
      </c>
      <c r="L65" s="18"/>
      <c r="M65" s="18"/>
      <c r="N65" s="19">
        <f>J65+L65</f>
        <v>250</v>
      </c>
      <c r="O65" s="20">
        <f>K65+M65</f>
        <v>147</v>
      </c>
      <c r="P65" s="18"/>
      <c r="Q65" s="21"/>
      <c r="R65" s="19">
        <f t="shared" si="11"/>
        <v>250</v>
      </c>
      <c r="S65" s="21"/>
      <c r="T65" s="22">
        <f t="shared" si="12"/>
        <v>250</v>
      </c>
      <c r="U65" s="23">
        <v>624</v>
      </c>
      <c r="V65" s="24"/>
      <c r="W65" s="18"/>
      <c r="X65" s="25">
        <f t="shared" si="13"/>
        <v>624</v>
      </c>
      <c r="Y65" s="18"/>
      <c r="Z65" s="26">
        <v>624</v>
      </c>
      <c r="AA65" s="18"/>
      <c r="AB65" s="27">
        <f t="shared" si="14"/>
        <v>624</v>
      </c>
      <c r="AC65" s="28">
        <v>470</v>
      </c>
      <c r="AD65" s="18"/>
      <c r="AE65" s="29">
        <f t="shared" si="15"/>
        <v>470</v>
      </c>
      <c r="AF65" s="30">
        <v>530</v>
      </c>
      <c r="AG65" s="31">
        <v>360</v>
      </c>
      <c r="AH65" s="18"/>
      <c r="AI65" s="41">
        <f t="shared" si="16"/>
        <v>360</v>
      </c>
      <c r="AJ65" s="30">
        <v>470</v>
      </c>
      <c r="AK65" s="32">
        <v>360</v>
      </c>
      <c r="AL65" s="18"/>
      <c r="AM65" s="7">
        <f t="shared" si="17"/>
        <v>360</v>
      </c>
      <c r="AN65" s="33">
        <v>360</v>
      </c>
      <c r="AO65" s="18"/>
      <c r="AP65" s="42">
        <f t="shared" si="19"/>
        <v>360</v>
      </c>
      <c r="AQ65" s="34">
        <v>360</v>
      </c>
      <c r="AR65" s="18"/>
      <c r="AS65" s="43">
        <f t="shared" si="20"/>
        <v>360</v>
      </c>
      <c r="AT65" s="35">
        <v>360</v>
      </c>
      <c r="AU65" s="18"/>
      <c r="AV65" s="44">
        <f t="shared" si="21"/>
        <v>360</v>
      </c>
      <c r="AW65" s="36">
        <v>650</v>
      </c>
      <c r="AX65" s="30"/>
      <c r="AY65" s="256">
        <f t="shared" si="22"/>
        <v>650</v>
      </c>
      <c r="AZ65" s="37">
        <v>650</v>
      </c>
      <c r="BA65" s="30"/>
      <c r="BB65" s="257">
        <f t="shared" si="23"/>
        <v>650</v>
      </c>
      <c r="BC65" s="258">
        <f t="shared" si="24"/>
        <v>650000</v>
      </c>
      <c r="BD65" s="18"/>
      <c r="BE65" s="18"/>
      <c r="BF65" s="37">
        <f t="shared" si="26"/>
        <v>650000</v>
      </c>
      <c r="BG65" s="30"/>
      <c r="BH65" s="30"/>
      <c r="BI65" s="26">
        <f t="shared" si="28"/>
        <v>650000</v>
      </c>
      <c r="BJ65" s="37">
        <v>975800</v>
      </c>
      <c r="BK65" s="18"/>
      <c r="BL65" s="22">
        <v>650</v>
      </c>
      <c r="BM65" s="18"/>
      <c r="BN65" s="259">
        <f t="shared" si="31"/>
        <v>650</v>
      </c>
      <c r="BO65" s="226">
        <f t="shared" si="32"/>
        <v>975800</v>
      </c>
      <c r="BP65" s="156"/>
      <c r="BQ65" s="18"/>
      <c r="BR65" s="226">
        <f t="shared" si="34"/>
        <v>0</v>
      </c>
      <c r="BS65" s="30">
        <f t="shared" si="215"/>
        <v>975800</v>
      </c>
      <c r="BT65" s="18"/>
      <c r="BU65" s="18"/>
      <c r="BV65" s="18"/>
      <c r="BW65" s="18"/>
      <c r="BX65" s="18"/>
      <c r="BY65" s="26"/>
      <c r="BZ65" s="226"/>
      <c r="CA65" s="30">
        <f t="shared" si="36"/>
        <v>975800</v>
      </c>
      <c r="CB65" s="18"/>
      <c r="CC65" s="18"/>
      <c r="CD65" s="18"/>
      <c r="CE65" s="18"/>
      <c r="CF65" s="226">
        <f t="shared" si="38"/>
        <v>0</v>
      </c>
      <c r="CG65" s="30">
        <f t="shared" si="39"/>
        <v>975800</v>
      </c>
      <c r="CH65" s="18"/>
      <c r="CI65" s="18"/>
      <c r="CJ65" s="18"/>
      <c r="CK65" s="18"/>
      <c r="CL65" s="18"/>
      <c r="CM65" s="18"/>
      <c r="CN65" s="18"/>
      <c r="CO65" s="18"/>
      <c r="CP65" s="18"/>
      <c r="CQ65" s="169"/>
      <c r="CR65" s="226">
        <f t="shared" si="41"/>
        <v>0</v>
      </c>
      <c r="CS65" s="30">
        <f t="shared" si="42"/>
        <v>975800</v>
      </c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226">
        <f t="shared" si="43"/>
        <v>0</v>
      </c>
      <c r="DF65" s="226">
        <f t="shared" si="44"/>
        <v>975800</v>
      </c>
      <c r="DG65" s="367">
        <f t="shared" si="45"/>
        <v>0</v>
      </c>
    </row>
    <row r="66" spans="1:111" ht="27" hidden="1" customHeight="1" x14ac:dyDescent="0.25">
      <c r="A66" s="73" t="s">
        <v>123</v>
      </c>
      <c r="B66" s="59" t="s">
        <v>124</v>
      </c>
      <c r="C66" s="8">
        <f t="shared" ref="C66:Q67" si="217">C67</f>
        <v>150</v>
      </c>
      <c r="D66" s="15">
        <f t="shared" si="217"/>
        <v>105</v>
      </c>
      <c r="E66" s="16">
        <f t="shared" si="217"/>
        <v>150</v>
      </c>
      <c r="F66" s="10">
        <f t="shared" si="217"/>
        <v>150</v>
      </c>
      <c r="G66" s="8">
        <f t="shared" si="217"/>
        <v>150</v>
      </c>
      <c r="H66" s="18">
        <f t="shared" si="217"/>
        <v>100</v>
      </c>
      <c r="I66" s="18">
        <f t="shared" si="217"/>
        <v>100</v>
      </c>
      <c r="J66" s="19">
        <f t="shared" si="217"/>
        <v>100</v>
      </c>
      <c r="K66" s="20">
        <f t="shared" si="217"/>
        <v>100</v>
      </c>
      <c r="L66" s="18">
        <f t="shared" si="217"/>
        <v>0</v>
      </c>
      <c r="M66" s="18">
        <f t="shared" si="217"/>
        <v>0</v>
      </c>
      <c r="N66" s="19">
        <f t="shared" si="217"/>
        <v>100</v>
      </c>
      <c r="O66" s="20">
        <f t="shared" si="217"/>
        <v>100</v>
      </c>
      <c r="P66" s="18">
        <f t="shared" si="217"/>
        <v>0</v>
      </c>
      <c r="Q66" s="21">
        <f t="shared" si="217"/>
        <v>0</v>
      </c>
      <c r="R66" s="19">
        <f t="shared" si="11"/>
        <v>100</v>
      </c>
      <c r="S66" s="21">
        <f t="shared" ref="S66:AL67" si="218">S67</f>
        <v>0</v>
      </c>
      <c r="T66" s="22">
        <f t="shared" si="12"/>
        <v>100</v>
      </c>
      <c r="U66" s="23">
        <f t="shared" si="218"/>
        <v>100</v>
      </c>
      <c r="V66" s="24">
        <f t="shared" si="218"/>
        <v>0</v>
      </c>
      <c r="W66" s="18">
        <f t="shared" si="218"/>
        <v>0</v>
      </c>
      <c r="X66" s="25">
        <f t="shared" si="13"/>
        <v>100</v>
      </c>
      <c r="Y66" s="18">
        <f t="shared" si="218"/>
        <v>0</v>
      </c>
      <c r="Z66" s="26">
        <f t="shared" si="218"/>
        <v>100</v>
      </c>
      <c r="AA66" s="18">
        <f t="shared" si="218"/>
        <v>0</v>
      </c>
      <c r="AB66" s="27">
        <f t="shared" si="14"/>
        <v>100</v>
      </c>
      <c r="AC66" s="28"/>
      <c r="AD66" s="18">
        <f t="shared" si="218"/>
        <v>0</v>
      </c>
      <c r="AE66" s="29">
        <f t="shared" si="15"/>
        <v>0</v>
      </c>
      <c r="AF66" s="30">
        <f t="shared" si="218"/>
        <v>0</v>
      </c>
      <c r="AG66" s="31">
        <f t="shared" si="218"/>
        <v>0</v>
      </c>
      <c r="AH66" s="18">
        <f t="shared" si="218"/>
        <v>0</v>
      </c>
      <c r="AI66" s="41">
        <f t="shared" si="16"/>
        <v>0</v>
      </c>
      <c r="AJ66" s="30">
        <f t="shared" si="218"/>
        <v>0</v>
      </c>
      <c r="AK66" s="32">
        <f t="shared" si="218"/>
        <v>0</v>
      </c>
      <c r="AL66" s="18">
        <f t="shared" si="218"/>
        <v>0</v>
      </c>
      <c r="AM66" s="7">
        <f t="shared" si="17"/>
        <v>0</v>
      </c>
      <c r="AN66" s="33">
        <f t="shared" ref="AN66:BM67" si="219">AN67</f>
        <v>0</v>
      </c>
      <c r="AO66" s="18">
        <f t="shared" si="219"/>
        <v>0</v>
      </c>
      <c r="AP66" s="42">
        <f t="shared" si="19"/>
        <v>0</v>
      </c>
      <c r="AQ66" s="34">
        <f t="shared" si="219"/>
        <v>0</v>
      </c>
      <c r="AR66" s="18">
        <f t="shared" si="219"/>
        <v>0</v>
      </c>
      <c r="AS66" s="43">
        <f t="shared" si="20"/>
        <v>0</v>
      </c>
      <c r="AT66" s="35">
        <f t="shared" si="219"/>
        <v>0</v>
      </c>
      <c r="AU66" s="18">
        <f t="shared" si="219"/>
        <v>0</v>
      </c>
      <c r="AV66" s="44">
        <f t="shared" si="21"/>
        <v>0</v>
      </c>
      <c r="AW66" s="36">
        <f t="shared" si="219"/>
        <v>0</v>
      </c>
      <c r="AX66" s="30">
        <f t="shared" si="219"/>
        <v>0</v>
      </c>
      <c r="AY66" s="256">
        <f t="shared" si="22"/>
        <v>0</v>
      </c>
      <c r="AZ66" s="37">
        <f t="shared" si="219"/>
        <v>0</v>
      </c>
      <c r="BA66" s="30">
        <f t="shared" si="219"/>
        <v>0</v>
      </c>
      <c r="BB66" s="257">
        <f t="shared" si="23"/>
        <v>0</v>
      </c>
      <c r="BC66" s="258">
        <f t="shared" si="24"/>
        <v>0</v>
      </c>
      <c r="BD66" s="18">
        <f t="shared" si="219"/>
        <v>0</v>
      </c>
      <c r="BE66" s="18">
        <f t="shared" si="219"/>
        <v>0</v>
      </c>
      <c r="BF66" s="37">
        <f t="shared" si="26"/>
        <v>0</v>
      </c>
      <c r="BG66" s="30">
        <f t="shared" si="219"/>
        <v>0</v>
      </c>
      <c r="BH66" s="30">
        <f t="shared" si="219"/>
        <v>0</v>
      </c>
      <c r="BI66" s="26">
        <f t="shared" si="28"/>
        <v>0</v>
      </c>
      <c r="BJ66" s="37">
        <f t="shared" ref="BJ66:BJ67" si="220">BJ67</f>
        <v>0</v>
      </c>
      <c r="BK66" s="18">
        <f t="shared" si="219"/>
        <v>0</v>
      </c>
      <c r="BL66" s="22">
        <f t="shared" si="219"/>
        <v>0</v>
      </c>
      <c r="BM66" s="18">
        <f t="shared" si="219"/>
        <v>0</v>
      </c>
      <c r="BN66" s="259">
        <f t="shared" si="31"/>
        <v>0</v>
      </c>
      <c r="BO66" s="226">
        <f t="shared" si="32"/>
        <v>0</v>
      </c>
      <c r="BP66" s="156">
        <f t="shared" ref="BP66:CH67" si="221">BP67</f>
        <v>0</v>
      </c>
      <c r="BQ66" s="18">
        <f t="shared" si="221"/>
        <v>0</v>
      </c>
      <c r="BR66" s="226">
        <f t="shared" si="34"/>
        <v>0</v>
      </c>
      <c r="BS66" s="30">
        <f t="shared" si="215"/>
        <v>0</v>
      </c>
      <c r="BT66" s="18">
        <f t="shared" si="221"/>
        <v>0</v>
      </c>
      <c r="BU66" s="18">
        <f t="shared" si="221"/>
        <v>0</v>
      </c>
      <c r="BV66" s="18">
        <f t="shared" si="221"/>
        <v>0</v>
      </c>
      <c r="BW66" s="18">
        <f t="shared" si="221"/>
        <v>0</v>
      </c>
      <c r="BX66" s="18">
        <f t="shared" si="221"/>
        <v>0</v>
      </c>
      <c r="BY66" s="26">
        <f t="shared" si="221"/>
        <v>0</v>
      </c>
      <c r="BZ66" s="226"/>
      <c r="CA66" s="30">
        <f t="shared" si="36"/>
        <v>0</v>
      </c>
      <c r="CB66" s="18">
        <f t="shared" si="221"/>
        <v>0</v>
      </c>
      <c r="CC66" s="18">
        <f t="shared" si="221"/>
        <v>0</v>
      </c>
      <c r="CD66" s="18">
        <f t="shared" si="221"/>
        <v>0</v>
      </c>
      <c r="CE66" s="18">
        <f t="shared" si="221"/>
        <v>0</v>
      </c>
      <c r="CF66" s="226">
        <f t="shared" si="38"/>
        <v>0</v>
      </c>
      <c r="CG66" s="30">
        <f t="shared" si="39"/>
        <v>0</v>
      </c>
      <c r="CH66" s="18">
        <f t="shared" si="221"/>
        <v>0</v>
      </c>
      <c r="CI66" s="18">
        <f t="shared" ref="CH66:DD67" si="222">CI67</f>
        <v>0</v>
      </c>
      <c r="CJ66" s="18">
        <f t="shared" si="222"/>
        <v>0</v>
      </c>
      <c r="CK66" s="18">
        <f t="shared" si="222"/>
        <v>0</v>
      </c>
      <c r="CL66" s="18">
        <f t="shared" si="222"/>
        <v>0</v>
      </c>
      <c r="CM66" s="18">
        <f t="shared" si="222"/>
        <v>0</v>
      </c>
      <c r="CN66" s="18">
        <f t="shared" si="222"/>
        <v>0</v>
      </c>
      <c r="CO66" s="18">
        <f t="shared" si="222"/>
        <v>0</v>
      </c>
      <c r="CP66" s="18">
        <f t="shared" si="222"/>
        <v>0</v>
      </c>
      <c r="CQ66" s="169">
        <f t="shared" si="222"/>
        <v>0</v>
      </c>
      <c r="CR66" s="226">
        <f t="shared" si="41"/>
        <v>0</v>
      </c>
      <c r="CS66" s="30">
        <f t="shared" si="42"/>
        <v>0</v>
      </c>
      <c r="CT66" s="18">
        <f t="shared" si="222"/>
        <v>0</v>
      </c>
      <c r="CU66" s="18">
        <f t="shared" si="222"/>
        <v>0</v>
      </c>
      <c r="CV66" s="18">
        <f t="shared" si="222"/>
        <v>0</v>
      </c>
      <c r="CW66" s="18">
        <f t="shared" si="222"/>
        <v>0</v>
      </c>
      <c r="CX66" s="18">
        <f t="shared" si="222"/>
        <v>0</v>
      </c>
      <c r="CY66" s="18">
        <f t="shared" si="222"/>
        <v>0</v>
      </c>
      <c r="CZ66" s="18">
        <f t="shared" si="222"/>
        <v>0</v>
      </c>
      <c r="DA66" s="18">
        <f t="shared" si="222"/>
        <v>0</v>
      </c>
      <c r="DB66" s="18">
        <f t="shared" si="222"/>
        <v>0</v>
      </c>
      <c r="DC66" s="18">
        <f t="shared" si="222"/>
        <v>0</v>
      </c>
      <c r="DD66" s="18">
        <f t="shared" si="222"/>
        <v>0</v>
      </c>
      <c r="DE66" s="226">
        <f t="shared" si="43"/>
        <v>0</v>
      </c>
      <c r="DF66" s="226">
        <f t="shared" si="44"/>
        <v>0</v>
      </c>
      <c r="DG66" s="367">
        <f t="shared" si="45"/>
        <v>0</v>
      </c>
    </row>
    <row r="67" spans="1:111" ht="36" hidden="1" x14ac:dyDescent="0.25">
      <c r="A67" s="73" t="s">
        <v>125</v>
      </c>
      <c r="B67" s="59" t="s">
        <v>126</v>
      </c>
      <c r="C67" s="11">
        <f t="shared" si="217"/>
        <v>150</v>
      </c>
      <c r="D67" s="12">
        <f t="shared" si="217"/>
        <v>105</v>
      </c>
      <c r="E67" s="13">
        <f t="shared" si="217"/>
        <v>150</v>
      </c>
      <c r="F67" s="14">
        <f t="shared" si="217"/>
        <v>150</v>
      </c>
      <c r="G67" s="11">
        <f t="shared" si="217"/>
        <v>150</v>
      </c>
      <c r="H67" s="18">
        <f t="shared" si="217"/>
        <v>100</v>
      </c>
      <c r="I67" s="18">
        <f t="shared" si="217"/>
        <v>100</v>
      </c>
      <c r="J67" s="19">
        <f t="shared" si="217"/>
        <v>100</v>
      </c>
      <c r="K67" s="20">
        <f t="shared" si="217"/>
        <v>100</v>
      </c>
      <c r="L67" s="18">
        <f t="shared" si="217"/>
        <v>0</v>
      </c>
      <c r="M67" s="18">
        <f t="shared" si="217"/>
        <v>0</v>
      </c>
      <c r="N67" s="19">
        <f t="shared" si="217"/>
        <v>100</v>
      </c>
      <c r="O67" s="20">
        <f t="shared" si="217"/>
        <v>100</v>
      </c>
      <c r="P67" s="18">
        <f t="shared" si="217"/>
        <v>0</v>
      </c>
      <c r="Q67" s="21">
        <f t="shared" si="217"/>
        <v>0</v>
      </c>
      <c r="R67" s="19">
        <f t="shared" si="11"/>
        <v>100</v>
      </c>
      <c r="S67" s="21">
        <f t="shared" si="218"/>
        <v>0</v>
      </c>
      <c r="T67" s="22">
        <f t="shared" si="12"/>
        <v>100</v>
      </c>
      <c r="U67" s="23">
        <f t="shared" si="218"/>
        <v>100</v>
      </c>
      <c r="V67" s="24">
        <f t="shared" si="218"/>
        <v>0</v>
      </c>
      <c r="W67" s="18">
        <f t="shared" si="218"/>
        <v>0</v>
      </c>
      <c r="X67" s="25">
        <f t="shared" si="13"/>
        <v>100</v>
      </c>
      <c r="Y67" s="18">
        <f t="shared" si="218"/>
        <v>0</v>
      </c>
      <c r="Z67" s="26">
        <f t="shared" si="218"/>
        <v>100</v>
      </c>
      <c r="AA67" s="18">
        <f t="shared" si="218"/>
        <v>0</v>
      </c>
      <c r="AB67" s="27">
        <f t="shared" si="14"/>
        <v>100</v>
      </c>
      <c r="AC67" s="28"/>
      <c r="AD67" s="18">
        <f t="shared" si="218"/>
        <v>0</v>
      </c>
      <c r="AE67" s="29">
        <f t="shared" si="15"/>
        <v>0</v>
      </c>
      <c r="AF67" s="30">
        <f t="shared" si="218"/>
        <v>0</v>
      </c>
      <c r="AG67" s="31">
        <f t="shared" si="218"/>
        <v>0</v>
      </c>
      <c r="AH67" s="18">
        <f t="shared" si="218"/>
        <v>0</v>
      </c>
      <c r="AI67" s="41">
        <f t="shared" si="16"/>
        <v>0</v>
      </c>
      <c r="AJ67" s="30">
        <f t="shared" si="218"/>
        <v>0</v>
      </c>
      <c r="AK67" s="32">
        <f t="shared" si="218"/>
        <v>0</v>
      </c>
      <c r="AL67" s="18">
        <f t="shared" si="218"/>
        <v>0</v>
      </c>
      <c r="AM67" s="7">
        <f t="shared" si="17"/>
        <v>0</v>
      </c>
      <c r="AN67" s="33">
        <f t="shared" si="219"/>
        <v>0</v>
      </c>
      <c r="AO67" s="18">
        <f t="shared" si="219"/>
        <v>0</v>
      </c>
      <c r="AP67" s="42">
        <f t="shared" si="19"/>
        <v>0</v>
      </c>
      <c r="AQ67" s="34">
        <f t="shared" si="219"/>
        <v>0</v>
      </c>
      <c r="AR67" s="18">
        <f t="shared" si="219"/>
        <v>0</v>
      </c>
      <c r="AS67" s="43">
        <f t="shared" si="20"/>
        <v>0</v>
      </c>
      <c r="AT67" s="35">
        <f t="shared" si="219"/>
        <v>0</v>
      </c>
      <c r="AU67" s="18">
        <f t="shared" si="219"/>
        <v>0</v>
      </c>
      <c r="AV67" s="44">
        <f t="shared" si="21"/>
        <v>0</v>
      </c>
      <c r="AW67" s="36">
        <f t="shared" si="219"/>
        <v>0</v>
      </c>
      <c r="AX67" s="30">
        <f t="shared" si="219"/>
        <v>0</v>
      </c>
      <c r="AY67" s="256">
        <f t="shared" si="22"/>
        <v>0</v>
      </c>
      <c r="AZ67" s="37">
        <f t="shared" si="219"/>
        <v>0</v>
      </c>
      <c r="BA67" s="30">
        <f t="shared" si="219"/>
        <v>0</v>
      </c>
      <c r="BB67" s="257">
        <f t="shared" si="23"/>
        <v>0</v>
      </c>
      <c r="BC67" s="258">
        <f t="shared" si="24"/>
        <v>0</v>
      </c>
      <c r="BD67" s="18">
        <f t="shared" si="219"/>
        <v>0</v>
      </c>
      <c r="BE67" s="18">
        <f t="shared" si="219"/>
        <v>0</v>
      </c>
      <c r="BF67" s="37">
        <f t="shared" si="26"/>
        <v>0</v>
      </c>
      <c r="BG67" s="30">
        <f t="shared" si="219"/>
        <v>0</v>
      </c>
      <c r="BH67" s="30">
        <f t="shared" si="219"/>
        <v>0</v>
      </c>
      <c r="BI67" s="26">
        <f t="shared" si="28"/>
        <v>0</v>
      </c>
      <c r="BJ67" s="37">
        <f t="shared" si="220"/>
        <v>0</v>
      </c>
      <c r="BK67" s="18">
        <f t="shared" si="219"/>
        <v>0</v>
      </c>
      <c r="BL67" s="22">
        <f t="shared" si="219"/>
        <v>0</v>
      </c>
      <c r="BM67" s="18">
        <f t="shared" si="219"/>
        <v>0</v>
      </c>
      <c r="BN67" s="259">
        <f t="shared" si="31"/>
        <v>0</v>
      </c>
      <c r="BO67" s="226">
        <f t="shared" si="32"/>
        <v>0</v>
      </c>
      <c r="BP67" s="156">
        <f t="shared" si="221"/>
        <v>0</v>
      </c>
      <c r="BQ67" s="18">
        <f t="shared" si="221"/>
        <v>0</v>
      </c>
      <c r="BR67" s="226">
        <f t="shared" si="34"/>
        <v>0</v>
      </c>
      <c r="BS67" s="30">
        <f t="shared" si="215"/>
        <v>0</v>
      </c>
      <c r="BT67" s="18">
        <f t="shared" si="221"/>
        <v>0</v>
      </c>
      <c r="BU67" s="18">
        <f t="shared" si="221"/>
        <v>0</v>
      </c>
      <c r="BV67" s="18">
        <f t="shared" si="221"/>
        <v>0</v>
      </c>
      <c r="BW67" s="18">
        <f t="shared" si="221"/>
        <v>0</v>
      </c>
      <c r="BX67" s="18">
        <f t="shared" si="221"/>
        <v>0</v>
      </c>
      <c r="BY67" s="26">
        <f t="shared" si="221"/>
        <v>0</v>
      </c>
      <c r="BZ67" s="226"/>
      <c r="CA67" s="30">
        <f t="shared" si="36"/>
        <v>0</v>
      </c>
      <c r="CB67" s="18">
        <f t="shared" si="221"/>
        <v>0</v>
      </c>
      <c r="CC67" s="18">
        <f t="shared" si="221"/>
        <v>0</v>
      </c>
      <c r="CD67" s="18">
        <f t="shared" si="221"/>
        <v>0</v>
      </c>
      <c r="CE67" s="18">
        <f t="shared" si="221"/>
        <v>0</v>
      </c>
      <c r="CF67" s="226">
        <f t="shared" si="38"/>
        <v>0</v>
      </c>
      <c r="CG67" s="30">
        <f t="shared" si="39"/>
        <v>0</v>
      </c>
      <c r="CH67" s="18">
        <f t="shared" si="222"/>
        <v>0</v>
      </c>
      <c r="CI67" s="18">
        <f t="shared" si="222"/>
        <v>0</v>
      </c>
      <c r="CJ67" s="18">
        <f t="shared" si="222"/>
        <v>0</v>
      </c>
      <c r="CK67" s="18">
        <f t="shared" si="222"/>
        <v>0</v>
      </c>
      <c r="CL67" s="18">
        <f t="shared" si="222"/>
        <v>0</v>
      </c>
      <c r="CM67" s="18">
        <f t="shared" si="222"/>
        <v>0</v>
      </c>
      <c r="CN67" s="18">
        <f t="shared" si="222"/>
        <v>0</v>
      </c>
      <c r="CO67" s="18">
        <f t="shared" si="222"/>
        <v>0</v>
      </c>
      <c r="CP67" s="18">
        <f t="shared" si="222"/>
        <v>0</v>
      </c>
      <c r="CQ67" s="169">
        <f t="shared" si="222"/>
        <v>0</v>
      </c>
      <c r="CR67" s="226">
        <f t="shared" si="41"/>
        <v>0</v>
      </c>
      <c r="CS67" s="30">
        <f t="shared" si="42"/>
        <v>0</v>
      </c>
      <c r="CT67" s="18">
        <f t="shared" si="222"/>
        <v>0</v>
      </c>
      <c r="CU67" s="18">
        <f t="shared" si="222"/>
        <v>0</v>
      </c>
      <c r="CV67" s="18">
        <f t="shared" si="222"/>
        <v>0</v>
      </c>
      <c r="CW67" s="18">
        <f t="shared" si="222"/>
        <v>0</v>
      </c>
      <c r="CX67" s="18">
        <f t="shared" si="222"/>
        <v>0</v>
      </c>
      <c r="CY67" s="18">
        <f t="shared" si="222"/>
        <v>0</v>
      </c>
      <c r="CZ67" s="18">
        <f t="shared" si="222"/>
        <v>0</v>
      </c>
      <c r="DA67" s="18">
        <f t="shared" si="222"/>
        <v>0</v>
      </c>
      <c r="DB67" s="18">
        <f t="shared" si="222"/>
        <v>0</v>
      </c>
      <c r="DC67" s="18">
        <f t="shared" si="222"/>
        <v>0</v>
      </c>
      <c r="DD67" s="18">
        <f t="shared" si="222"/>
        <v>0</v>
      </c>
      <c r="DE67" s="226">
        <f t="shared" si="43"/>
        <v>0</v>
      </c>
      <c r="DF67" s="226">
        <f t="shared" si="44"/>
        <v>0</v>
      </c>
      <c r="DG67" s="367">
        <f t="shared" si="45"/>
        <v>0</v>
      </c>
    </row>
    <row r="68" spans="1:111" ht="48.75" hidden="1" customHeight="1" x14ac:dyDescent="0.25">
      <c r="A68" s="73" t="s">
        <v>127</v>
      </c>
      <c r="B68" s="59" t="s">
        <v>128</v>
      </c>
      <c r="C68" s="11">
        <v>150</v>
      </c>
      <c r="D68" s="12">
        <v>105</v>
      </c>
      <c r="E68" s="13">
        <v>150</v>
      </c>
      <c r="F68" s="14">
        <v>150</v>
      </c>
      <c r="G68" s="11">
        <v>150</v>
      </c>
      <c r="H68" s="18">
        <v>100</v>
      </c>
      <c r="I68" s="18">
        <v>100</v>
      </c>
      <c r="J68" s="19">
        <v>100</v>
      </c>
      <c r="K68" s="20">
        <v>100</v>
      </c>
      <c r="L68" s="18"/>
      <c r="M68" s="18"/>
      <c r="N68" s="19">
        <f>J68+L68</f>
        <v>100</v>
      </c>
      <c r="O68" s="20">
        <f>K68+M68</f>
        <v>100</v>
      </c>
      <c r="P68" s="18"/>
      <c r="Q68" s="21"/>
      <c r="R68" s="19">
        <f t="shared" si="11"/>
        <v>100</v>
      </c>
      <c r="S68" s="21"/>
      <c r="T68" s="22">
        <f t="shared" si="12"/>
        <v>100</v>
      </c>
      <c r="U68" s="23">
        <v>100</v>
      </c>
      <c r="V68" s="24"/>
      <c r="W68" s="18"/>
      <c r="X68" s="25">
        <f t="shared" si="13"/>
        <v>100</v>
      </c>
      <c r="Y68" s="18"/>
      <c r="Z68" s="26">
        <v>100</v>
      </c>
      <c r="AA68" s="18"/>
      <c r="AB68" s="27">
        <f t="shared" si="14"/>
        <v>100</v>
      </c>
      <c r="AC68" s="28"/>
      <c r="AD68" s="18"/>
      <c r="AE68" s="29">
        <f t="shared" si="15"/>
        <v>0</v>
      </c>
      <c r="AF68" s="30">
        <v>0</v>
      </c>
      <c r="AG68" s="31">
        <v>0</v>
      </c>
      <c r="AH68" s="18"/>
      <c r="AI68" s="41">
        <f t="shared" si="16"/>
        <v>0</v>
      </c>
      <c r="AJ68" s="30">
        <v>0</v>
      </c>
      <c r="AK68" s="32">
        <v>0</v>
      </c>
      <c r="AL68" s="18"/>
      <c r="AM68" s="7">
        <f t="shared" si="17"/>
        <v>0</v>
      </c>
      <c r="AN68" s="33">
        <v>0</v>
      </c>
      <c r="AO68" s="18"/>
      <c r="AP68" s="42">
        <f t="shared" si="19"/>
        <v>0</v>
      </c>
      <c r="AQ68" s="34">
        <v>0</v>
      </c>
      <c r="AR68" s="18"/>
      <c r="AS68" s="43">
        <f t="shared" si="20"/>
        <v>0</v>
      </c>
      <c r="AT68" s="35">
        <v>0</v>
      </c>
      <c r="AU68" s="18"/>
      <c r="AV68" s="44">
        <f t="shared" si="21"/>
        <v>0</v>
      </c>
      <c r="AW68" s="36">
        <v>0</v>
      </c>
      <c r="AX68" s="30"/>
      <c r="AY68" s="256">
        <f t="shared" si="22"/>
        <v>0</v>
      </c>
      <c r="AZ68" s="37">
        <v>0</v>
      </c>
      <c r="BA68" s="30"/>
      <c r="BB68" s="257">
        <f t="shared" si="23"/>
        <v>0</v>
      </c>
      <c r="BC68" s="258">
        <f t="shared" si="24"/>
        <v>0</v>
      </c>
      <c r="BD68" s="18"/>
      <c r="BE68" s="18"/>
      <c r="BF68" s="37">
        <f t="shared" si="26"/>
        <v>0</v>
      </c>
      <c r="BG68" s="30"/>
      <c r="BH68" s="30"/>
      <c r="BI68" s="26">
        <f t="shared" si="28"/>
        <v>0</v>
      </c>
      <c r="BJ68" s="37">
        <v>0</v>
      </c>
      <c r="BK68" s="18"/>
      <c r="BL68" s="22">
        <v>0</v>
      </c>
      <c r="BM68" s="18"/>
      <c r="BN68" s="259">
        <f t="shared" si="31"/>
        <v>0</v>
      </c>
      <c r="BO68" s="226">
        <f t="shared" si="32"/>
        <v>0</v>
      </c>
      <c r="BP68" s="156"/>
      <c r="BQ68" s="18"/>
      <c r="BR68" s="226">
        <f t="shared" si="34"/>
        <v>0</v>
      </c>
      <c r="BS68" s="30">
        <f t="shared" si="215"/>
        <v>0</v>
      </c>
      <c r="BT68" s="18"/>
      <c r="BU68" s="18"/>
      <c r="BV68" s="18"/>
      <c r="BW68" s="18"/>
      <c r="BX68" s="18"/>
      <c r="BY68" s="26"/>
      <c r="BZ68" s="226"/>
      <c r="CA68" s="30">
        <f t="shared" si="36"/>
        <v>0</v>
      </c>
      <c r="CB68" s="18"/>
      <c r="CC68" s="18"/>
      <c r="CD68" s="18"/>
      <c r="CE68" s="18"/>
      <c r="CF68" s="226">
        <f t="shared" si="38"/>
        <v>0</v>
      </c>
      <c r="CG68" s="30">
        <f t="shared" si="39"/>
        <v>0</v>
      </c>
      <c r="CH68" s="18"/>
      <c r="CI68" s="18"/>
      <c r="CJ68" s="18"/>
      <c r="CK68" s="18"/>
      <c r="CL68" s="18"/>
      <c r="CM68" s="18"/>
      <c r="CN68" s="18"/>
      <c r="CO68" s="18"/>
      <c r="CP68" s="18"/>
      <c r="CQ68" s="169"/>
      <c r="CR68" s="226">
        <f t="shared" si="41"/>
        <v>0</v>
      </c>
      <c r="CS68" s="30">
        <f t="shared" si="42"/>
        <v>0</v>
      </c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226">
        <f t="shared" si="43"/>
        <v>0</v>
      </c>
      <c r="DF68" s="226">
        <f t="shared" si="44"/>
        <v>0</v>
      </c>
      <c r="DG68" s="367">
        <f t="shared" si="45"/>
        <v>0</v>
      </c>
    </row>
    <row r="69" spans="1:111" ht="97.5" customHeight="1" x14ac:dyDescent="0.25">
      <c r="A69" s="73" t="s">
        <v>129</v>
      </c>
      <c r="B69" s="59" t="s">
        <v>130</v>
      </c>
      <c r="C69" s="11"/>
      <c r="D69" s="12"/>
      <c r="E69" s="13"/>
      <c r="F69" s="14"/>
      <c r="G69" s="11"/>
      <c r="H69" s="18"/>
      <c r="I69" s="18"/>
      <c r="J69" s="19"/>
      <c r="K69" s="20"/>
      <c r="L69" s="18"/>
      <c r="M69" s="18"/>
      <c r="N69" s="19"/>
      <c r="O69" s="20"/>
      <c r="P69" s="18"/>
      <c r="Q69" s="21"/>
      <c r="R69" s="19"/>
      <c r="S69" s="21"/>
      <c r="T69" s="22"/>
      <c r="U69" s="23"/>
      <c r="V69" s="24"/>
      <c r="W69" s="18"/>
      <c r="X69" s="25"/>
      <c r="Y69" s="18"/>
      <c r="Z69" s="26"/>
      <c r="AA69" s="18"/>
      <c r="AB69" s="27"/>
      <c r="AC69" s="28"/>
      <c r="AD69" s="18"/>
      <c r="AE69" s="29"/>
      <c r="AF69" s="30"/>
      <c r="AG69" s="31"/>
      <c r="AH69" s="18"/>
      <c r="AI69" s="41"/>
      <c r="AJ69" s="30"/>
      <c r="AK69" s="32"/>
      <c r="AL69" s="18"/>
      <c r="AM69" s="7"/>
      <c r="AN69" s="33"/>
      <c r="AO69" s="18"/>
      <c r="AP69" s="42"/>
      <c r="AQ69" s="34"/>
      <c r="AR69" s="18"/>
      <c r="AS69" s="43"/>
      <c r="AT69" s="35"/>
      <c r="AU69" s="18"/>
      <c r="AV69" s="44"/>
      <c r="AW69" s="36">
        <f>AW70</f>
        <v>291.45999999999998</v>
      </c>
      <c r="AX69" s="30">
        <f>AX70</f>
        <v>0</v>
      </c>
      <c r="AY69" s="256">
        <f t="shared" si="22"/>
        <v>291.45999999999998</v>
      </c>
      <c r="AZ69" s="37">
        <f>AZ70</f>
        <v>291.45999999999998</v>
      </c>
      <c r="BA69" s="30">
        <f>BA70</f>
        <v>0</v>
      </c>
      <c r="BB69" s="257">
        <f t="shared" si="23"/>
        <v>291.45999999999998</v>
      </c>
      <c r="BC69" s="258">
        <f t="shared" si="24"/>
        <v>291460</v>
      </c>
      <c r="BD69" s="18"/>
      <c r="BE69" s="18"/>
      <c r="BF69" s="37">
        <f t="shared" si="26"/>
        <v>291460</v>
      </c>
      <c r="BG69" s="30"/>
      <c r="BH69" s="30"/>
      <c r="BI69" s="26">
        <f t="shared" si="28"/>
        <v>291460</v>
      </c>
      <c r="BJ69" s="37">
        <f>BJ70</f>
        <v>375800</v>
      </c>
      <c r="BK69" s="18">
        <f t="shared" ref="BK69:DD69" si="223">BK70</f>
        <v>0</v>
      </c>
      <c r="BL69" s="22">
        <f t="shared" si="223"/>
        <v>291.45999999999998</v>
      </c>
      <c r="BM69" s="18">
        <f t="shared" si="223"/>
        <v>0</v>
      </c>
      <c r="BN69" s="259">
        <f t="shared" si="223"/>
        <v>291.45999999999998</v>
      </c>
      <c r="BO69" s="226">
        <f t="shared" si="32"/>
        <v>375800</v>
      </c>
      <c r="BP69" s="156">
        <f t="shared" si="223"/>
        <v>0</v>
      </c>
      <c r="BQ69" s="18">
        <f t="shared" si="223"/>
        <v>0</v>
      </c>
      <c r="BR69" s="226">
        <f t="shared" si="34"/>
        <v>0</v>
      </c>
      <c r="BS69" s="30">
        <f t="shared" si="215"/>
        <v>375800</v>
      </c>
      <c r="BT69" s="18">
        <f t="shared" si="223"/>
        <v>0</v>
      </c>
      <c r="BU69" s="18">
        <f t="shared" si="223"/>
        <v>0</v>
      </c>
      <c r="BV69" s="18">
        <f t="shared" si="223"/>
        <v>0</v>
      </c>
      <c r="BW69" s="18">
        <f t="shared" si="223"/>
        <v>0</v>
      </c>
      <c r="BX69" s="18">
        <f t="shared" si="223"/>
        <v>0</v>
      </c>
      <c r="BY69" s="26">
        <f t="shared" si="223"/>
        <v>0</v>
      </c>
      <c r="BZ69" s="226"/>
      <c r="CA69" s="30">
        <f t="shared" si="36"/>
        <v>375800</v>
      </c>
      <c r="CB69" s="18">
        <f t="shared" si="223"/>
        <v>0</v>
      </c>
      <c r="CC69" s="18">
        <f t="shared" si="223"/>
        <v>0</v>
      </c>
      <c r="CD69" s="18">
        <f t="shared" si="223"/>
        <v>0</v>
      </c>
      <c r="CE69" s="18">
        <f t="shared" si="223"/>
        <v>0</v>
      </c>
      <c r="CF69" s="226">
        <f t="shared" si="38"/>
        <v>0</v>
      </c>
      <c r="CG69" s="30">
        <f t="shared" si="39"/>
        <v>375800</v>
      </c>
      <c r="CH69" s="18">
        <f t="shared" si="223"/>
        <v>0</v>
      </c>
      <c r="CI69" s="18">
        <f t="shared" si="223"/>
        <v>0</v>
      </c>
      <c r="CJ69" s="18">
        <f t="shared" si="223"/>
        <v>0</v>
      </c>
      <c r="CK69" s="18">
        <f t="shared" si="223"/>
        <v>0</v>
      </c>
      <c r="CL69" s="18">
        <f t="shared" si="223"/>
        <v>0</v>
      </c>
      <c r="CM69" s="18">
        <f t="shared" si="223"/>
        <v>0</v>
      </c>
      <c r="CN69" s="18">
        <f t="shared" si="223"/>
        <v>0</v>
      </c>
      <c r="CO69" s="18">
        <f t="shared" si="223"/>
        <v>0</v>
      </c>
      <c r="CP69" s="18">
        <f t="shared" si="223"/>
        <v>0</v>
      </c>
      <c r="CQ69" s="169">
        <f t="shared" si="223"/>
        <v>0</v>
      </c>
      <c r="CR69" s="226">
        <f t="shared" si="41"/>
        <v>0</v>
      </c>
      <c r="CS69" s="30">
        <f t="shared" si="42"/>
        <v>375800</v>
      </c>
      <c r="CT69" s="18">
        <f t="shared" si="223"/>
        <v>0</v>
      </c>
      <c r="CU69" s="18">
        <f t="shared" si="223"/>
        <v>0</v>
      </c>
      <c r="CV69" s="18">
        <f t="shared" si="223"/>
        <v>0</v>
      </c>
      <c r="CW69" s="18">
        <f t="shared" si="223"/>
        <v>0</v>
      </c>
      <c r="CX69" s="18">
        <f t="shared" si="223"/>
        <v>0</v>
      </c>
      <c r="CY69" s="18">
        <f t="shared" si="223"/>
        <v>0</v>
      </c>
      <c r="CZ69" s="18">
        <f t="shared" si="223"/>
        <v>0</v>
      </c>
      <c r="DA69" s="18">
        <f t="shared" si="223"/>
        <v>0</v>
      </c>
      <c r="DB69" s="18">
        <f t="shared" si="223"/>
        <v>0</v>
      </c>
      <c r="DC69" s="18">
        <f t="shared" si="223"/>
        <v>0</v>
      </c>
      <c r="DD69" s="18">
        <f t="shared" si="223"/>
        <v>0</v>
      </c>
      <c r="DE69" s="226">
        <f t="shared" si="43"/>
        <v>0</v>
      </c>
      <c r="DF69" s="226">
        <f t="shared" si="44"/>
        <v>375800</v>
      </c>
      <c r="DG69" s="367">
        <f t="shared" si="45"/>
        <v>0</v>
      </c>
    </row>
    <row r="70" spans="1:111" ht="95.25" customHeight="1" x14ac:dyDescent="0.25">
      <c r="A70" s="73" t="s">
        <v>131</v>
      </c>
      <c r="B70" s="59" t="s">
        <v>132</v>
      </c>
      <c r="C70" s="11"/>
      <c r="D70" s="12"/>
      <c r="E70" s="13"/>
      <c r="F70" s="14"/>
      <c r="G70" s="11"/>
      <c r="H70" s="18"/>
      <c r="I70" s="18"/>
      <c r="J70" s="19"/>
      <c r="K70" s="20"/>
      <c r="L70" s="18"/>
      <c r="M70" s="18"/>
      <c r="N70" s="19"/>
      <c r="O70" s="20"/>
      <c r="P70" s="18"/>
      <c r="Q70" s="21"/>
      <c r="R70" s="19"/>
      <c r="S70" s="21"/>
      <c r="T70" s="22"/>
      <c r="U70" s="23"/>
      <c r="V70" s="24"/>
      <c r="W70" s="18"/>
      <c r="X70" s="25"/>
      <c r="Y70" s="18"/>
      <c r="Z70" s="26"/>
      <c r="AA70" s="18"/>
      <c r="AB70" s="27"/>
      <c r="AC70" s="28"/>
      <c r="AD70" s="18"/>
      <c r="AE70" s="29"/>
      <c r="AF70" s="30"/>
      <c r="AG70" s="31"/>
      <c r="AH70" s="18"/>
      <c r="AI70" s="41"/>
      <c r="AJ70" s="30"/>
      <c r="AK70" s="32"/>
      <c r="AL70" s="18"/>
      <c r="AM70" s="7"/>
      <c r="AN70" s="33"/>
      <c r="AO70" s="18"/>
      <c r="AP70" s="42"/>
      <c r="AQ70" s="34"/>
      <c r="AR70" s="18"/>
      <c r="AS70" s="43"/>
      <c r="AT70" s="35"/>
      <c r="AU70" s="18"/>
      <c r="AV70" s="44"/>
      <c r="AW70" s="36">
        <v>291.45999999999998</v>
      </c>
      <c r="AX70" s="30"/>
      <c r="AY70" s="256">
        <f t="shared" si="22"/>
        <v>291.45999999999998</v>
      </c>
      <c r="AZ70" s="37">
        <v>291.45999999999998</v>
      </c>
      <c r="BA70" s="30"/>
      <c r="BB70" s="257">
        <f t="shared" si="23"/>
        <v>291.45999999999998</v>
      </c>
      <c r="BC70" s="258">
        <f t="shared" si="24"/>
        <v>291460</v>
      </c>
      <c r="BD70" s="18"/>
      <c r="BE70" s="18"/>
      <c r="BF70" s="37">
        <f t="shared" si="26"/>
        <v>291460</v>
      </c>
      <c r="BG70" s="30"/>
      <c r="BH70" s="30"/>
      <c r="BI70" s="26">
        <f t="shared" si="28"/>
        <v>291460</v>
      </c>
      <c r="BJ70" s="37">
        <v>375800</v>
      </c>
      <c r="BK70" s="18"/>
      <c r="BL70" s="22">
        <v>291.45999999999998</v>
      </c>
      <c r="BM70" s="18"/>
      <c r="BN70" s="259">
        <f t="shared" si="31"/>
        <v>291.45999999999998</v>
      </c>
      <c r="BO70" s="226">
        <f t="shared" si="32"/>
        <v>375800</v>
      </c>
      <c r="BP70" s="156"/>
      <c r="BQ70" s="18"/>
      <c r="BR70" s="226">
        <f t="shared" ref="BR70:BR133" si="224">BP70+BQ70</f>
        <v>0</v>
      </c>
      <c r="BS70" s="30">
        <f t="shared" si="215"/>
        <v>375800</v>
      </c>
      <c r="BT70" s="18"/>
      <c r="BU70" s="18"/>
      <c r="BV70" s="18"/>
      <c r="BW70" s="18"/>
      <c r="BX70" s="18"/>
      <c r="BY70" s="26"/>
      <c r="BZ70" s="226"/>
      <c r="CA70" s="30">
        <f t="shared" si="36"/>
        <v>375800</v>
      </c>
      <c r="CB70" s="18"/>
      <c r="CC70" s="18"/>
      <c r="CD70" s="18"/>
      <c r="CE70" s="18"/>
      <c r="CF70" s="226">
        <f t="shared" ref="CF70:CF133" si="225">CB70+CC70+CD70+CE70</f>
        <v>0</v>
      </c>
      <c r="CG70" s="30">
        <f t="shared" si="39"/>
        <v>375800</v>
      </c>
      <c r="CH70" s="18"/>
      <c r="CI70" s="18"/>
      <c r="CJ70" s="18"/>
      <c r="CK70" s="18"/>
      <c r="CL70" s="18"/>
      <c r="CM70" s="18"/>
      <c r="CN70" s="18"/>
      <c r="CO70" s="18"/>
      <c r="CP70" s="18"/>
      <c r="CQ70" s="169"/>
      <c r="CR70" s="226">
        <f t="shared" ref="CR70:CR133" si="226">CH70+CI70+CJ70+CK70+CL70+CM70+CN70+CO70+CP70+CQ70</f>
        <v>0</v>
      </c>
      <c r="CS70" s="30">
        <f t="shared" si="42"/>
        <v>375800</v>
      </c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226">
        <f t="shared" ref="DE70:DE133" si="227">CT70+CU70+CV70+CW70+CX70+CY70+CZ70+DA70+DB70+DC70+DD70</f>
        <v>0</v>
      </c>
      <c r="DF70" s="226">
        <f t="shared" ref="DF70:DF133" si="228">CS70+CT70+CU70+CV70+CW70+CX70+CY70+CZ70+DA70+DB70+DC70+DD70</f>
        <v>375800</v>
      </c>
      <c r="DG70" s="367">
        <f t="shared" ref="DG70:DG133" si="229">BR70+BZ70+CF70+CR70+DE70</f>
        <v>0</v>
      </c>
    </row>
    <row r="71" spans="1:111" s="83" customFormat="1" ht="29.25" customHeight="1" x14ac:dyDescent="0.25">
      <c r="A71" s="58" t="s">
        <v>133</v>
      </c>
      <c r="B71" s="143" t="s">
        <v>134</v>
      </c>
      <c r="C71" s="8">
        <f t="shared" ref="C71:BM71" si="230">C72</f>
        <v>1100</v>
      </c>
      <c r="D71" s="15">
        <f t="shared" si="230"/>
        <v>1450</v>
      </c>
      <c r="E71" s="16">
        <f t="shared" si="230"/>
        <v>1167</v>
      </c>
      <c r="F71" s="10">
        <f t="shared" si="230"/>
        <v>1166</v>
      </c>
      <c r="G71" s="8">
        <f t="shared" si="230"/>
        <v>1166</v>
      </c>
      <c r="H71" s="45">
        <v>760</v>
      </c>
      <c r="I71" s="45">
        <v>760</v>
      </c>
      <c r="J71" s="46">
        <f t="shared" si="230"/>
        <v>910</v>
      </c>
      <c r="K71" s="47">
        <f t="shared" si="230"/>
        <v>915</v>
      </c>
      <c r="L71" s="45">
        <f t="shared" si="230"/>
        <v>0</v>
      </c>
      <c r="M71" s="45">
        <f t="shared" si="230"/>
        <v>0</v>
      </c>
      <c r="N71" s="46">
        <f t="shared" si="230"/>
        <v>910</v>
      </c>
      <c r="O71" s="47">
        <f t="shared" si="230"/>
        <v>915</v>
      </c>
      <c r="P71" s="45">
        <f t="shared" si="230"/>
        <v>0</v>
      </c>
      <c r="Q71" s="48">
        <f t="shared" si="230"/>
        <v>0</v>
      </c>
      <c r="R71" s="46">
        <f t="shared" si="11"/>
        <v>910</v>
      </c>
      <c r="S71" s="48">
        <f t="shared" si="230"/>
        <v>0</v>
      </c>
      <c r="T71" s="56">
        <f t="shared" si="12"/>
        <v>910</v>
      </c>
      <c r="U71" s="49">
        <f t="shared" si="230"/>
        <v>237</v>
      </c>
      <c r="V71" s="50">
        <f t="shared" si="230"/>
        <v>0</v>
      </c>
      <c r="W71" s="45">
        <f t="shared" si="230"/>
        <v>0</v>
      </c>
      <c r="X71" s="25">
        <f t="shared" si="13"/>
        <v>237</v>
      </c>
      <c r="Y71" s="45">
        <f t="shared" si="230"/>
        <v>0</v>
      </c>
      <c r="Z71" s="51">
        <f t="shared" si="230"/>
        <v>132.94999999999999</v>
      </c>
      <c r="AA71" s="45">
        <f t="shared" si="230"/>
        <v>0</v>
      </c>
      <c r="AB71" s="166">
        <f t="shared" si="14"/>
        <v>132.94999999999999</v>
      </c>
      <c r="AC71" s="28">
        <v>128.32</v>
      </c>
      <c r="AD71" s="45">
        <f t="shared" si="230"/>
        <v>0</v>
      </c>
      <c r="AE71" s="29">
        <f t="shared" si="15"/>
        <v>128.32</v>
      </c>
      <c r="AF71" s="52">
        <f t="shared" si="230"/>
        <v>128.32</v>
      </c>
      <c r="AG71" s="31">
        <f t="shared" si="230"/>
        <v>87.69</v>
      </c>
      <c r="AH71" s="45">
        <f t="shared" si="230"/>
        <v>0</v>
      </c>
      <c r="AI71" s="41">
        <f t="shared" si="16"/>
        <v>87.69</v>
      </c>
      <c r="AJ71" s="52">
        <f t="shared" si="230"/>
        <v>128.32</v>
      </c>
      <c r="AK71" s="32">
        <f t="shared" si="230"/>
        <v>87.69</v>
      </c>
      <c r="AL71" s="45">
        <f t="shared" si="230"/>
        <v>0</v>
      </c>
      <c r="AM71" s="7">
        <f t="shared" si="17"/>
        <v>87.69</v>
      </c>
      <c r="AN71" s="42">
        <f t="shared" si="230"/>
        <v>95.580000000000013</v>
      </c>
      <c r="AO71" s="45">
        <f t="shared" si="230"/>
        <v>0</v>
      </c>
      <c r="AP71" s="42">
        <f t="shared" si="19"/>
        <v>95.580000000000013</v>
      </c>
      <c r="AQ71" s="43">
        <f t="shared" si="230"/>
        <v>95.580000000000013</v>
      </c>
      <c r="AR71" s="45">
        <f t="shared" si="230"/>
        <v>0</v>
      </c>
      <c r="AS71" s="43">
        <f t="shared" si="20"/>
        <v>95.580000000000013</v>
      </c>
      <c r="AT71" s="53">
        <f t="shared" si="230"/>
        <v>95.580000000000013</v>
      </c>
      <c r="AU71" s="45">
        <f t="shared" si="230"/>
        <v>0</v>
      </c>
      <c r="AV71" s="44">
        <f t="shared" si="21"/>
        <v>95.580000000000013</v>
      </c>
      <c r="AW71" s="54">
        <f t="shared" si="230"/>
        <v>95.9</v>
      </c>
      <c r="AX71" s="52">
        <f t="shared" si="230"/>
        <v>0</v>
      </c>
      <c r="AY71" s="256">
        <f t="shared" si="22"/>
        <v>95.9</v>
      </c>
      <c r="AZ71" s="55">
        <f t="shared" si="230"/>
        <v>95.9</v>
      </c>
      <c r="BA71" s="52">
        <f t="shared" si="230"/>
        <v>0</v>
      </c>
      <c r="BB71" s="257">
        <f t="shared" si="23"/>
        <v>95.9</v>
      </c>
      <c r="BC71" s="258">
        <f t="shared" si="24"/>
        <v>95900</v>
      </c>
      <c r="BD71" s="45">
        <f t="shared" si="230"/>
        <v>0</v>
      </c>
      <c r="BE71" s="45">
        <f t="shared" si="230"/>
        <v>0</v>
      </c>
      <c r="BF71" s="37">
        <f t="shared" si="26"/>
        <v>95900</v>
      </c>
      <c r="BG71" s="30">
        <f t="shared" si="230"/>
        <v>0</v>
      </c>
      <c r="BH71" s="30">
        <f t="shared" si="230"/>
        <v>0</v>
      </c>
      <c r="BI71" s="26">
        <f t="shared" si="28"/>
        <v>95900</v>
      </c>
      <c r="BJ71" s="37">
        <f t="shared" si="230"/>
        <v>371000</v>
      </c>
      <c r="BK71" s="45">
        <f t="shared" si="230"/>
        <v>0</v>
      </c>
      <c r="BL71" s="56">
        <f t="shared" si="230"/>
        <v>95.9</v>
      </c>
      <c r="BM71" s="45">
        <f t="shared" si="230"/>
        <v>0</v>
      </c>
      <c r="BN71" s="259">
        <f t="shared" si="31"/>
        <v>95.9</v>
      </c>
      <c r="BO71" s="226">
        <f t="shared" si="32"/>
        <v>371000</v>
      </c>
      <c r="BP71" s="157">
        <f t="shared" ref="BP71:DD71" si="231">BP72</f>
        <v>0</v>
      </c>
      <c r="BQ71" s="45">
        <f t="shared" si="231"/>
        <v>0</v>
      </c>
      <c r="BR71" s="226">
        <f t="shared" si="224"/>
        <v>0</v>
      </c>
      <c r="BS71" s="30">
        <f t="shared" si="215"/>
        <v>371000</v>
      </c>
      <c r="BT71" s="45">
        <f t="shared" si="231"/>
        <v>0</v>
      </c>
      <c r="BU71" s="45">
        <f t="shared" si="231"/>
        <v>0</v>
      </c>
      <c r="BV71" s="45">
        <f t="shared" si="231"/>
        <v>0</v>
      </c>
      <c r="BW71" s="45">
        <f t="shared" si="231"/>
        <v>0</v>
      </c>
      <c r="BX71" s="45">
        <f t="shared" si="231"/>
        <v>0</v>
      </c>
      <c r="BY71" s="51">
        <f t="shared" si="231"/>
        <v>0</v>
      </c>
      <c r="BZ71" s="188"/>
      <c r="CA71" s="30">
        <f t="shared" si="36"/>
        <v>371000</v>
      </c>
      <c r="CB71" s="45">
        <f t="shared" si="231"/>
        <v>0</v>
      </c>
      <c r="CC71" s="45">
        <f t="shared" si="231"/>
        <v>0</v>
      </c>
      <c r="CD71" s="45">
        <f t="shared" si="231"/>
        <v>0</v>
      </c>
      <c r="CE71" s="45">
        <f t="shared" si="231"/>
        <v>0</v>
      </c>
      <c r="CF71" s="226">
        <f t="shared" si="225"/>
        <v>0</v>
      </c>
      <c r="CG71" s="30">
        <f t="shared" si="39"/>
        <v>371000</v>
      </c>
      <c r="CH71" s="45">
        <f t="shared" si="231"/>
        <v>0</v>
      </c>
      <c r="CI71" s="45">
        <f t="shared" si="231"/>
        <v>0</v>
      </c>
      <c r="CJ71" s="45">
        <f t="shared" si="231"/>
        <v>0</v>
      </c>
      <c r="CK71" s="45">
        <f t="shared" si="231"/>
        <v>0</v>
      </c>
      <c r="CL71" s="45">
        <f t="shared" si="231"/>
        <v>0</v>
      </c>
      <c r="CM71" s="45">
        <f t="shared" si="231"/>
        <v>0</v>
      </c>
      <c r="CN71" s="45">
        <f t="shared" si="231"/>
        <v>0</v>
      </c>
      <c r="CO71" s="45">
        <f t="shared" si="231"/>
        <v>0</v>
      </c>
      <c r="CP71" s="45">
        <f t="shared" si="231"/>
        <v>0</v>
      </c>
      <c r="CQ71" s="170">
        <f t="shared" si="231"/>
        <v>0</v>
      </c>
      <c r="CR71" s="226">
        <f t="shared" si="226"/>
        <v>0</v>
      </c>
      <c r="CS71" s="30">
        <f t="shared" si="42"/>
        <v>371000</v>
      </c>
      <c r="CT71" s="45">
        <f t="shared" si="231"/>
        <v>0</v>
      </c>
      <c r="CU71" s="45">
        <f t="shared" si="231"/>
        <v>0</v>
      </c>
      <c r="CV71" s="45">
        <f t="shared" si="231"/>
        <v>0</v>
      </c>
      <c r="CW71" s="45">
        <f t="shared" si="231"/>
        <v>0</v>
      </c>
      <c r="CX71" s="45">
        <f t="shared" si="231"/>
        <v>0</v>
      </c>
      <c r="CY71" s="45">
        <f t="shared" si="231"/>
        <v>0</v>
      </c>
      <c r="CZ71" s="45">
        <f t="shared" si="231"/>
        <v>0</v>
      </c>
      <c r="DA71" s="45">
        <f t="shared" si="231"/>
        <v>0</v>
      </c>
      <c r="DB71" s="45">
        <f t="shared" si="231"/>
        <v>0</v>
      </c>
      <c r="DC71" s="45">
        <f t="shared" si="231"/>
        <v>0</v>
      </c>
      <c r="DD71" s="45">
        <f t="shared" si="231"/>
        <v>0</v>
      </c>
      <c r="DE71" s="226">
        <f t="shared" si="227"/>
        <v>0</v>
      </c>
      <c r="DF71" s="226">
        <f t="shared" si="228"/>
        <v>371000</v>
      </c>
      <c r="DG71" s="367">
        <f t="shared" si="229"/>
        <v>0</v>
      </c>
    </row>
    <row r="72" spans="1:111" x14ac:dyDescent="0.25">
      <c r="A72" s="73" t="s">
        <v>135</v>
      </c>
      <c r="B72" s="59" t="s">
        <v>136</v>
      </c>
      <c r="C72" s="11">
        <f t="shared" ref="C72:AD72" si="232">C73+C76+C74+C75</f>
        <v>1100</v>
      </c>
      <c r="D72" s="12">
        <f t="shared" si="232"/>
        <v>1450</v>
      </c>
      <c r="E72" s="13">
        <f t="shared" si="232"/>
        <v>1167</v>
      </c>
      <c r="F72" s="14">
        <f t="shared" si="232"/>
        <v>1166</v>
      </c>
      <c r="G72" s="11">
        <f t="shared" si="232"/>
        <v>1166</v>
      </c>
      <c r="H72" s="18">
        <f t="shared" si="232"/>
        <v>760</v>
      </c>
      <c r="I72" s="18">
        <f t="shared" si="232"/>
        <v>760</v>
      </c>
      <c r="J72" s="19">
        <f t="shared" si="232"/>
        <v>910</v>
      </c>
      <c r="K72" s="20">
        <f t="shared" si="232"/>
        <v>915</v>
      </c>
      <c r="L72" s="18">
        <f t="shared" si="232"/>
        <v>0</v>
      </c>
      <c r="M72" s="18">
        <f t="shared" si="232"/>
        <v>0</v>
      </c>
      <c r="N72" s="19">
        <f t="shared" si="232"/>
        <v>910</v>
      </c>
      <c r="O72" s="20">
        <f t="shared" si="232"/>
        <v>915</v>
      </c>
      <c r="P72" s="18">
        <f t="shared" si="232"/>
        <v>0</v>
      </c>
      <c r="Q72" s="21">
        <f t="shared" si="232"/>
        <v>0</v>
      </c>
      <c r="R72" s="19">
        <f t="shared" si="11"/>
        <v>910</v>
      </c>
      <c r="S72" s="21">
        <f t="shared" si="232"/>
        <v>0</v>
      </c>
      <c r="T72" s="22">
        <f t="shared" si="12"/>
        <v>910</v>
      </c>
      <c r="U72" s="23">
        <f t="shared" si="232"/>
        <v>237</v>
      </c>
      <c r="V72" s="24">
        <f t="shared" si="232"/>
        <v>0</v>
      </c>
      <c r="W72" s="18">
        <f t="shared" si="232"/>
        <v>0</v>
      </c>
      <c r="X72" s="25">
        <f t="shared" si="13"/>
        <v>237</v>
      </c>
      <c r="Y72" s="18">
        <f t="shared" si="232"/>
        <v>0</v>
      </c>
      <c r="Z72" s="26">
        <f t="shared" si="232"/>
        <v>132.94999999999999</v>
      </c>
      <c r="AA72" s="18">
        <f t="shared" si="232"/>
        <v>0</v>
      </c>
      <c r="AB72" s="27">
        <f t="shared" si="14"/>
        <v>132.94999999999999</v>
      </c>
      <c r="AC72" s="28">
        <f>AC73+AC74+AC75+AC76</f>
        <v>128.32</v>
      </c>
      <c r="AD72" s="18">
        <f t="shared" si="232"/>
        <v>0</v>
      </c>
      <c r="AE72" s="29">
        <f t="shared" si="15"/>
        <v>128.32</v>
      </c>
      <c r="AF72" s="30">
        <f>AF73+AF76+AF74+AF75</f>
        <v>128.32</v>
      </c>
      <c r="AG72" s="31">
        <f>AG73+AG76+AG74+AG75</f>
        <v>87.69</v>
      </c>
      <c r="AH72" s="18">
        <f>AH73+AH76+AH74+AH75</f>
        <v>0</v>
      </c>
      <c r="AI72" s="41">
        <f t="shared" si="16"/>
        <v>87.69</v>
      </c>
      <c r="AJ72" s="30">
        <f>AJ73+AJ76+AJ74+AJ75</f>
        <v>128.32</v>
      </c>
      <c r="AK72" s="32">
        <f>AK73+AK76+AK74+AK75</f>
        <v>87.69</v>
      </c>
      <c r="AL72" s="18">
        <f>AL73+AL76+AL74+AL75</f>
        <v>0</v>
      </c>
      <c r="AM72" s="7">
        <f t="shared" si="17"/>
        <v>87.69</v>
      </c>
      <c r="AN72" s="33">
        <f t="shared" ref="AN72:AU72" si="233">AN73+AN76+AN74+AN75</f>
        <v>95.580000000000013</v>
      </c>
      <c r="AO72" s="18">
        <f t="shared" si="233"/>
        <v>0</v>
      </c>
      <c r="AP72" s="42">
        <f t="shared" si="19"/>
        <v>95.580000000000013</v>
      </c>
      <c r="AQ72" s="34">
        <f t="shared" si="233"/>
        <v>95.580000000000013</v>
      </c>
      <c r="AR72" s="18">
        <f t="shared" si="233"/>
        <v>0</v>
      </c>
      <c r="AS72" s="43">
        <f t="shared" si="20"/>
        <v>95.580000000000013</v>
      </c>
      <c r="AT72" s="35">
        <f t="shared" si="233"/>
        <v>95.580000000000013</v>
      </c>
      <c r="AU72" s="18">
        <f t="shared" si="233"/>
        <v>0</v>
      </c>
      <c r="AV72" s="44">
        <f t="shared" si="21"/>
        <v>95.580000000000013</v>
      </c>
      <c r="AW72" s="36">
        <f t="shared" ref="AW72:BM72" si="234">AW73+AW76+AW74+AW75</f>
        <v>95.9</v>
      </c>
      <c r="AX72" s="30">
        <f t="shared" si="234"/>
        <v>0</v>
      </c>
      <c r="AY72" s="256">
        <f t="shared" si="22"/>
        <v>95.9</v>
      </c>
      <c r="AZ72" s="37">
        <f t="shared" si="234"/>
        <v>95.9</v>
      </c>
      <c r="BA72" s="30">
        <f t="shared" si="234"/>
        <v>0</v>
      </c>
      <c r="BB72" s="257">
        <f t="shared" si="23"/>
        <v>95.9</v>
      </c>
      <c r="BC72" s="258">
        <f t="shared" ref="BC72:BC139" si="235">BB72*1000</f>
        <v>95900</v>
      </c>
      <c r="BD72" s="18">
        <f t="shared" ref="BD72:BE72" si="236">BD73+BD76+BD74+BD75</f>
        <v>0</v>
      </c>
      <c r="BE72" s="18">
        <f t="shared" si="236"/>
        <v>0</v>
      </c>
      <c r="BF72" s="37">
        <f t="shared" ref="BF72:BF139" si="237">BC72+BD72+BE72</f>
        <v>95900</v>
      </c>
      <c r="BG72" s="30">
        <f t="shared" ref="BG72:BH72" si="238">BG73+BG76+BG74+BG75</f>
        <v>0</v>
      </c>
      <c r="BH72" s="30">
        <f t="shared" si="238"/>
        <v>0</v>
      </c>
      <c r="BI72" s="26">
        <f t="shared" ref="BI72:BI139" si="239">BF72+BG72+BH72</f>
        <v>95900</v>
      </c>
      <c r="BJ72" s="37">
        <f t="shared" ref="BJ72" si="240">BJ73+BJ76+BJ74+BJ75</f>
        <v>371000</v>
      </c>
      <c r="BK72" s="18">
        <f t="shared" ref="BK72" si="241">BK73+BK76+BK74+BK75</f>
        <v>0</v>
      </c>
      <c r="BL72" s="22">
        <f t="shared" si="234"/>
        <v>95.9</v>
      </c>
      <c r="BM72" s="18">
        <f t="shared" si="234"/>
        <v>0</v>
      </c>
      <c r="BN72" s="259">
        <f t="shared" si="31"/>
        <v>95.9</v>
      </c>
      <c r="BO72" s="226">
        <f t="shared" ref="BO72:BO138" si="242">BJ72+BK72</f>
        <v>371000</v>
      </c>
      <c r="BP72" s="156">
        <f t="shared" ref="BP72:BT72" si="243">BP73+BP76+BP74+BP75</f>
        <v>0</v>
      </c>
      <c r="BQ72" s="18">
        <f t="shared" si="243"/>
        <v>0</v>
      </c>
      <c r="BR72" s="226">
        <f t="shared" si="224"/>
        <v>0</v>
      </c>
      <c r="BS72" s="30">
        <f t="shared" si="215"/>
        <v>371000</v>
      </c>
      <c r="BT72" s="18">
        <f t="shared" si="243"/>
        <v>0</v>
      </c>
      <c r="BU72" s="18">
        <f t="shared" ref="BU72:CD72" si="244">BU73+BU76+BU74+BU75</f>
        <v>0</v>
      </c>
      <c r="BV72" s="18">
        <f t="shared" si="244"/>
        <v>0</v>
      </c>
      <c r="BW72" s="18">
        <f t="shared" si="244"/>
        <v>0</v>
      </c>
      <c r="BX72" s="18">
        <f t="shared" si="244"/>
        <v>0</v>
      </c>
      <c r="BY72" s="26">
        <f t="shared" si="244"/>
        <v>0</v>
      </c>
      <c r="BZ72" s="226"/>
      <c r="CA72" s="30">
        <f t="shared" ref="CA72:CA138" si="245">BS72+BT72+BU72+BV72+BW72+BX72+BY72</f>
        <v>371000</v>
      </c>
      <c r="CB72" s="18">
        <f t="shared" si="244"/>
        <v>0</v>
      </c>
      <c r="CC72" s="18">
        <f t="shared" si="244"/>
        <v>0</v>
      </c>
      <c r="CD72" s="18">
        <f t="shared" si="244"/>
        <v>0</v>
      </c>
      <c r="CE72" s="18">
        <f t="shared" ref="CE72" si="246">CE73+CE76+CE74+CE75</f>
        <v>0</v>
      </c>
      <c r="CF72" s="226">
        <f t="shared" si="225"/>
        <v>0</v>
      </c>
      <c r="CG72" s="30">
        <f t="shared" ref="CG72:CG138" si="247">CA72+CB72+CC72+CD72+CE72</f>
        <v>371000</v>
      </c>
      <c r="CH72" s="18">
        <f t="shared" ref="CH72:DD72" si="248">CH73+CH76+CH74+CH75</f>
        <v>0</v>
      </c>
      <c r="CI72" s="18">
        <f t="shared" si="248"/>
        <v>0</v>
      </c>
      <c r="CJ72" s="18">
        <f t="shared" si="248"/>
        <v>0</v>
      </c>
      <c r="CK72" s="18">
        <f t="shared" si="248"/>
        <v>0</v>
      </c>
      <c r="CL72" s="18">
        <f t="shared" si="248"/>
        <v>0</v>
      </c>
      <c r="CM72" s="18">
        <f t="shared" si="248"/>
        <v>0</v>
      </c>
      <c r="CN72" s="18">
        <f t="shared" si="248"/>
        <v>0</v>
      </c>
      <c r="CO72" s="18">
        <f t="shared" si="248"/>
        <v>0</v>
      </c>
      <c r="CP72" s="18">
        <f t="shared" si="248"/>
        <v>0</v>
      </c>
      <c r="CQ72" s="169">
        <f t="shared" si="248"/>
        <v>0</v>
      </c>
      <c r="CR72" s="226">
        <f t="shared" si="226"/>
        <v>0</v>
      </c>
      <c r="CS72" s="30">
        <f t="shared" ref="CS72:CS138" si="249">CG72+CH72+CI72+CJ72+CK72+CL72+CM72+CN72+CO72+CP72+CQ72</f>
        <v>371000</v>
      </c>
      <c r="CT72" s="18">
        <f t="shared" si="248"/>
        <v>0</v>
      </c>
      <c r="CU72" s="18">
        <f t="shared" si="248"/>
        <v>0</v>
      </c>
      <c r="CV72" s="18">
        <f t="shared" si="248"/>
        <v>0</v>
      </c>
      <c r="CW72" s="18">
        <f t="shared" si="248"/>
        <v>0</v>
      </c>
      <c r="CX72" s="18">
        <f t="shared" si="248"/>
        <v>0</v>
      </c>
      <c r="CY72" s="18">
        <f t="shared" si="248"/>
        <v>0</v>
      </c>
      <c r="CZ72" s="18">
        <f t="shared" si="248"/>
        <v>0</v>
      </c>
      <c r="DA72" s="18">
        <f t="shared" si="248"/>
        <v>0</v>
      </c>
      <c r="DB72" s="18">
        <f t="shared" si="248"/>
        <v>0</v>
      </c>
      <c r="DC72" s="18">
        <f t="shared" si="248"/>
        <v>0</v>
      </c>
      <c r="DD72" s="18">
        <f t="shared" si="248"/>
        <v>0</v>
      </c>
      <c r="DE72" s="226">
        <f t="shared" si="227"/>
        <v>0</v>
      </c>
      <c r="DF72" s="226">
        <f t="shared" si="228"/>
        <v>371000</v>
      </c>
      <c r="DG72" s="367">
        <f t="shared" si="229"/>
        <v>0</v>
      </c>
    </row>
    <row r="73" spans="1:111" ht="27.75" customHeight="1" x14ac:dyDescent="0.25">
      <c r="A73" s="73" t="s">
        <v>137</v>
      </c>
      <c r="B73" s="59" t="s">
        <v>138</v>
      </c>
      <c r="C73" s="11">
        <v>280</v>
      </c>
      <c r="D73" s="12">
        <v>115</v>
      </c>
      <c r="E73" s="13">
        <v>385</v>
      </c>
      <c r="F73" s="14">
        <v>385</v>
      </c>
      <c r="G73" s="11">
        <v>385</v>
      </c>
      <c r="H73" s="18">
        <f>H71*0.1</f>
        <v>76</v>
      </c>
      <c r="I73" s="18">
        <f>I71*0.1</f>
        <v>76</v>
      </c>
      <c r="J73" s="19">
        <v>76</v>
      </c>
      <c r="K73" s="20">
        <v>76</v>
      </c>
      <c r="L73" s="18"/>
      <c r="M73" s="18"/>
      <c r="N73" s="19">
        <f t="shared" ref="N73:O76" si="250">J73+L73</f>
        <v>76</v>
      </c>
      <c r="O73" s="20">
        <f t="shared" si="250"/>
        <v>76</v>
      </c>
      <c r="P73" s="18"/>
      <c r="Q73" s="21"/>
      <c r="R73" s="19">
        <f t="shared" si="11"/>
        <v>76</v>
      </c>
      <c r="S73" s="21"/>
      <c r="T73" s="22">
        <f t="shared" si="12"/>
        <v>76</v>
      </c>
      <c r="U73" s="23">
        <v>80</v>
      </c>
      <c r="V73" s="24"/>
      <c r="W73" s="18"/>
      <c r="X73" s="25">
        <f t="shared" si="13"/>
        <v>80</v>
      </c>
      <c r="Y73" s="18"/>
      <c r="Z73" s="26">
        <v>14.95</v>
      </c>
      <c r="AA73" s="18"/>
      <c r="AB73" s="27">
        <f t="shared" si="14"/>
        <v>14.95</v>
      </c>
      <c r="AC73" s="28">
        <v>44</v>
      </c>
      <c r="AD73" s="18"/>
      <c r="AE73" s="29">
        <f t="shared" si="15"/>
        <v>44</v>
      </c>
      <c r="AF73" s="30">
        <v>44</v>
      </c>
      <c r="AG73" s="31">
        <v>30.08</v>
      </c>
      <c r="AH73" s="18"/>
      <c r="AI73" s="41">
        <f t="shared" si="16"/>
        <v>30.08</v>
      </c>
      <c r="AJ73" s="30">
        <v>44</v>
      </c>
      <c r="AK73" s="32">
        <v>30.08</v>
      </c>
      <c r="AL73" s="18"/>
      <c r="AM73" s="7">
        <f t="shared" si="17"/>
        <v>30.08</v>
      </c>
      <c r="AN73" s="33">
        <v>32.78</v>
      </c>
      <c r="AO73" s="18"/>
      <c r="AP73" s="42">
        <f t="shared" si="19"/>
        <v>32.78</v>
      </c>
      <c r="AQ73" s="34">
        <v>32.78</v>
      </c>
      <c r="AR73" s="18"/>
      <c r="AS73" s="43">
        <f t="shared" si="20"/>
        <v>32.78</v>
      </c>
      <c r="AT73" s="35">
        <v>32.78</v>
      </c>
      <c r="AU73" s="18"/>
      <c r="AV73" s="44">
        <f t="shared" si="21"/>
        <v>32.78</v>
      </c>
      <c r="AW73" s="36">
        <v>55.78</v>
      </c>
      <c r="AX73" s="30"/>
      <c r="AY73" s="256">
        <f t="shared" si="22"/>
        <v>55.78</v>
      </c>
      <c r="AZ73" s="37">
        <v>55.78</v>
      </c>
      <c r="BA73" s="30"/>
      <c r="BB73" s="257">
        <f t="shared" si="23"/>
        <v>55.78</v>
      </c>
      <c r="BC73" s="258">
        <f t="shared" si="235"/>
        <v>55780</v>
      </c>
      <c r="BD73" s="18"/>
      <c r="BE73" s="18"/>
      <c r="BF73" s="37">
        <f t="shared" si="237"/>
        <v>55780</v>
      </c>
      <c r="BG73" s="30"/>
      <c r="BH73" s="30"/>
      <c r="BI73" s="26">
        <f t="shared" si="239"/>
        <v>55780</v>
      </c>
      <c r="BJ73" s="37">
        <v>250980</v>
      </c>
      <c r="BK73" s="18"/>
      <c r="BL73" s="22">
        <v>55.78</v>
      </c>
      <c r="BM73" s="18"/>
      <c r="BN73" s="259">
        <f t="shared" si="31"/>
        <v>55.78</v>
      </c>
      <c r="BO73" s="226">
        <f t="shared" si="242"/>
        <v>250980</v>
      </c>
      <c r="BP73" s="156"/>
      <c r="BQ73" s="18"/>
      <c r="BR73" s="226">
        <f t="shared" si="224"/>
        <v>0</v>
      </c>
      <c r="BS73" s="30">
        <f t="shared" si="215"/>
        <v>250980</v>
      </c>
      <c r="BT73" s="18"/>
      <c r="BU73" s="18"/>
      <c r="BV73" s="18"/>
      <c r="BW73" s="18"/>
      <c r="BX73" s="18"/>
      <c r="BY73" s="26"/>
      <c r="BZ73" s="226"/>
      <c r="CA73" s="30">
        <f t="shared" si="245"/>
        <v>250980</v>
      </c>
      <c r="CB73" s="18"/>
      <c r="CC73" s="18"/>
      <c r="CD73" s="18"/>
      <c r="CE73" s="18"/>
      <c r="CF73" s="226">
        <f t="shared" si="225"/>
        <v>0</v>
      </c>
      <c r="CG73" s="30">
        <f t="shared" si="247"/>
        <v>250980</v>
      </c>
      <c r="CH73" s="18"/>
      <c r="CI73" s="18"/>
      <c r="CJ73" s="18"/>
      <c r="CK73" s="18"/>
      <c r="CL73" s="18"/>
      <c r="CM73" s="18"/>
      <c r="CN73" s="18"/>
      <c r="CO73" s="18"/>
      <c r="CP73" s="18"/>
      <c r="CQ73" s="169"/>
      <c r="CR73" s="226">
        <f t="shared" si="226"/>
        <v>0</v>
      </c>
      <c r="CS73" s="30">
        <f t="shared" si="249"/>
        <v>250980</v>
      </c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226">
        <f t="shared" si="227"/>
        <v>0</v>
      </c>
      <c r="DF73" s="226">
        <f t="shared" si="228"/>
        <v>250980</v>
      </c>
      <c r="DG73" s="367">
        <f t="shared" si="229"/>
        <v>0</v>
      </c>
    </row>
    <row r="74" spans="1:111" ht="26.25" customHeight="1" x14ac:dyDescent="0.25">
      <c r="A74" s="73" t="s">
        <v>139</v>
      </c>
      <c r="B74" s="59" t="s">
        <v>140</v>
      </c>
      <c r="C74" s="11">
        <v>76</v>
      </c>
      <c r="D74" s="12">
        <v>65</v>
      </c>
      <c r="E74" s="13">
        <v>105</v>
      </c>
      <c r="F74" s="14">
        <v>105</v>
      </c>
      <c r="G74" s="11">
        <v>105</v>
      </c>
      <c r="H74" s="18">
        <f>H71-H73-H75-H76</f>
        <v>30.399999999999977</v>
      </c>
      <c r="I74" s="18">
        <f>I71-I73-I75-I76</f>
        <v>30.399999999999977</v>
      </c>
      <c r="J74" s="19">
        <v>30.4</v>
      </c>
      <c r="K74" s="20">
        <v>30.4</v>
      </c>
      <c r="L74" s="18"/>
      <c r="M74" s="18"/>
      <c r="N74" s="19">
        <f t="shared" si="250"/>
        <v>30.4</v>
      </c>
      <c r="O74" s="20">
        <f t="shared" si="250"/>
        <v>30.4</v>
      </c>
      <c r="P74" s="18"/>
      <c r="Q74" s="21"/>
      <c r="R74" s="19">
        <f t="shared" si="11"/>
        <v>30.4</v>
      </c>
      <c r="S74" s="21"/>
      <c r="T74" s="22">
        <f t="shared" si="12"/>
        <v>30.4</v>
      </c>
      <c r="U74" s="23">
        <v>9</v>
      </c>
      <c r="V74" s="24"/>
      <c r="W74" s="18"/>
      <c r="X74" s="25">
        <f t="shared" si="13"/>
        <v>9</v>
      </c>
      <c r="Y74" s="18"/>
      <c r="Z74" s="26">
        <v>7</v>
      </c>
      <c r="AA74" s="18"/>
      <c r="AB74" s="27">
        <f t="shared" si="14"/>
        <v>7</v>
      </c>
      <c r="AC74" s="28">
        <v>62.87</v>
      </c>
      <c r="AD74" s="18"/>
      <c r="AE74" s="29">
        <f t="shared" si="15"/>
        <v>62.87</v>
      </c>
      <c r="AF74" s="30">
        <v>62.87</v>
      </c>
      <c r="AG74" s="31">
        <v>45.6</v>
      </c>
      <c r="AH74" s="18"/>
      <c r="AI74" s="41">
        <f t="shared" si="16"/>
        <v>45.6</v>
      </c>
      <c r="AJ74" s="30">
        <v>62.87</v>
      </c>
      <c r="AK74" s="32">
        <v>45.6</v>
      </c>
      <c r="AL74" s="18"/>
      <c r="AM74" s="7">
        <f t="shared" si="17"/>
        <v>45.6</v>
      </c>
      <c r="AN74" s="33">
        <v>49.7</v>
      </c>
      <c r="AO74" s="18"/>
      <c r="AP74" s="42">
        <f t="shared" si="19"/>
        <v>49.7</v>
      </c>
      <c r="AQ74" s="34">
        <v>49.7</v>
      </c>
      <c r="AR74" s="18"/>
      <c r="AS74" s="43">
        <f t="shared" si="20"/>
        <v>49.7</v>
      </c>
      <c r="AT74" s="35">
        <v>49.7</v>
      </c>
      <c r="AU74" s="18"/>
      <c r="AV74" s="44">
        <f t="shared" si="21"/>
        <v>49.7</v>
      </c>
      <c r="AW74" s="36"/>
      <c r="AX74" s="30"/>
      <c r="AY74" s="256">
        <f t="shared" ref="AY74:AY147" si="251">AW74+AX74</f>
        <v>0</v>
      </c>
      <c r="AZ74" s="37"/>
      <c r="BA74" s="30"/>
      <c r="BB74" s="257">
        <f t="shared" ref="BB74:BB147" si="252">AZ74+BA74</f>
        <v>0</v>
      </c>
      <c r="BC74" s="258">
        <f t="shared" si="235"/>
        <v>0</v>
      </c>
      <c r="BD74" s="18"/>
      <c r="BE74" s="18"/>
      <c r="BF74" s="37">
        <f t="shared" si="237"/>
        <v>0</v>
      </c>
      <c r="BG74" s="30"/>
      <c r="BH74" s="30"/>
      <c r="BI74" s="26">
        <f t="shared" si="239"/>
        <v>0</v>
      </c>
      <c r="BJ74" s="37">
        <v>30000</v>
      </c>
      <c r="BK74" s="18"/>
      <c r="BL74" s="22"/>
      <c r="BM74" s="18"/>
      <c r="BN74" s="259">
        <f t="shared" ref="BN74:BN147" si="253">BL74+BM74</f>
        <v>0</v>
      </c>
      <c r="BO74" s="226">
        <f t="shared" si="242"/>
        <v>30000</v>
      </c>
      <c r="BP74" s="156"/>
      <c r="BQ74" s="18"/>
      <c r="BR74" s="226">
        <f t="shared" si="224"/>
        <v>0</v>
      </c>
      <c r="BS74" s="30">
        <f t="shared" si="215"/>
        <v>30000</v>
      </c>
      <c r="BT74" s="18"/>
      <c r="BU74" s="18"/>
      <c r="BV74" s="18"/>
      <c r="BW74" s="18"/>
      <c r="BX74" s="18"/>
      <c r="BY74" s="26"/>
      <c r="BZ74" s="226"/>
      <c r="CA74" s="30">
        <f t="shared" si="245"/>
        <v>30000</v>
      </c>
      <c r="CB74" s="18"/>
      <c r="CC74" s="18"/>
      <c r="CD74" s="18"/>
      <c r="CE74" s="18"/>
      <c r="CF74" s="226">
        <f t="shared" si="225"/>
        <v>0</v>
      </c>
      <c r="CG74" s="30">
        <f t="shared" si="247"/>
        <v>30000</v>
      </c>
      <c r="CH74" s="18"/>
      <c r="CI74" s="18"/>
      <c r="CJ74" s="18"/>
      <c r="CK74" s="18"/>
      <c r="CL74" s="18"/>
      <c r="CM74" s="18"/>
      <c r="CN74" s="18"/>
      <c r="CO74" s="18"/>
      <c r="CP74" s="18"/>
      <c r="CQ74" s="169"/>
      <c r="CR74" s="226">
        <f t="shared" si="226"/>
        <v>0</v>
      </c>
      <c r="CS74" s="30">
        <f t="shared" si="249"/>
        <v>30000</v>
      </c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226">
        <f t="shared" si="227"/>
        <v>0</v>
      </c>
      <c r="DF74" s="226">
        <f t="shared" si="228"/>
        <v>30000</v>
      </c>
      <c r="DG74" s="367">
        <f t="shared" si="229"/>
        <v>0</v>
      </c>
    </row>
    <row r="75" spans="1:111" x14ac:dyDescent="0.25">
      <c r="A75" s="73" t="s">
        <v>141</v>
      </c>
      <c r="B75" s="59" t="s">
        <v>142</v>
      </c>
      <c r="C75" s="11">
        <v>85</v>
      </c>
      <c r="D75" s="12">
        <v>180</v>
      </c>
      <c r="E75" s="13">
        <v>117</v>
      </c>
      <c r="F75" s="14">
        <v>116</v>
      </c>
      <c r="G75" s="11">
        <v>116</v>
      </c>
      <c r="H75" s="18">
        <f>H71*0.21</f>
        <v>159.6</v>
      </c>
      <c r="I75" s="18">
        <f>I71*0.21</f>
        <v>159.6</v>
      </c>
      <c r="J75" s="19">
        <v>159.6</v>
      </c>
      <c r="K75" s="20">
        <v>159.6</v>
      </c>
      <c r="L75" s="18"/>
      <c r="M75" s="18"/>
      <c r="N75" s="19">
        <f t="shared" si="250"/>
        <v>159.6</v>
      </c>
      <c r="O75" s="20">
        <f t="shared" si="250"/>
        <v>159.6</v>
      </c>
      <c r="P75" s="18"/>
      <c r="Q75" s="21"/>
      <c r="R75" s="19">
        <f t="shared" si="11"/>
        <v>159.6</v>
      </c>
      <c r="S75" s="21"/>
      <c r="T75" s="22">
        <f t="shared" si="12"/>
        <v>159.6</v>
      </c>
      <c r="U75" s="23">
        <v>22</v>
      </c>
      <c r="V75" s="24"/>
      <c r="W75" s="18"/>
      <c r="X75" s="25">
        <f t="shared" si="13"/>
        <v>22</v>
      </c>
      <c r="Y75" s="18"/>
      <c r="Z75" s="26">
        <v>15</v>
      </c>
      <c r="AA75" s="18"/>
      <c r="AB75" s="27">
        <f t="shared" si="14"/>
        <v>15</v>
      </c>
      <c r="AC75" s="28">
        <v>20</v>
      </c>
      <c r="AD75" s="18"/>
      <c r="AE75" s="29">
        <f t="shared" si="15"/>
        <v>20</v>
      </c>
      <c r="AF75" s="30">
        <v>20</v>
      </c>
      <c r="AG75" s="31">
        <v>8.77</v>
      </c>
      <c r="AH75" s="18"/>
      <c r="AI75" s="41">
        <f t="shared" si="16"/>
        <v>8.77</v>
      </c>
      <c r="AJ75" s="30">
        <v>20</v>
      </c>
      <c r="AK75" s="32">
        <v>8.77</v>
      </c>
      <c r="AL75" s="18"/>
      <c r="AM75" s="7">
        <f t="shared" si="17"/>
        <v>8.77</v>
      </c>
      <c r="AN75" s="33">
        <v>9.57</v>
      </c>
      <c r="AO75" s="18"/>
      <c r="AP75" s="42">
        <f t="shared" ref="AP75:AP148" si="254">AN75+AO75</f>
        <v>9.57</v>
      </c>
      <c r="AQ75" s="34">
        <v>9.57</v>
      </c>
      <c r="AR75" s="18"/>
      <c r="AS75" s="43">
        <f t="shared" ref="AS75:AS148" si="255">AQ75+AR75</f>
        <v>9.57</v>
      </c>
      <c r="AT75" s="35">
        <v>9.57</v>
      </c>
      <c r="AU75" s="18"/>
      <c r="AV75" s="44">
        <f t="shared" ref="AV75:AV148" si="256">AT75+AU75</f>
        <v>9.57</v>
      </c>
      <c r="AW75" s="36">
        <v>40.119999999999997</v>
      </c>
      <c r="AX75" s="30"/>
      <c r="AY75" s="256">
        <f t="shared" si="251"/>
        <v>40.119999999999997</v>
      </c>
      <c r="AZ75" s="37">
        <v>40.119999999999997</v>
      </c>
      <c r="BA75" s="30"/>
      <c r="BB75" s="257">
        <f t="shared" si="252"/>
        <v>40.119999999999997</v>
      </c>
      <c r="BC75" s="258">
        <f t="shared" si="235"/>
        <v>40120</v>
      </c>
      <c r="BD75" s="18"/>
      <c r="BE75" s="18"/>
      <c r="BF75" s="37">
        <f t="shared" si="237"/>
        <v>40120</v>
      </c>
      <c r="BG75" s="30"/>
      <c r="BH75" s="30"/>
      <c r="BI75" s="26">
        <f t="shared" si="239"/>
        <v>40120</v>
      </c>
      <c r="BJ75" s="37">
        <v>90000</v>
      </c>
      <c r="BK75" s="18"/>
      <c r="BL75" s="22">
        <v>40.119999999999997</v>
      </c>
      <c r="BM75" s="18"/>
      <c r="BN75" s="259">
        <f t="shared" si="253"/>
        <v>40.119999999999997</v>
      </c>
      <c r="BO75" s="226">
        <f t="shared" si="242"/>
        <v>90000</v>
      </c>
      <c r="BP75" s="156"/>
      <c r="BQ75" s="18"/>
      <c r="BR75" s="226">
        <f t="shared" si="224"/>
        <v>0</v>
      </c>
      <c r="BS75" s="30">
        <f t="shared" si="215"/>
        <v>90000</v>
      </c>
      <c r="BT75" s="18"/>
      <c r="BU75" s="18"/>
      <c r="BV75" s="18"/>
      <c r="BW75" s="18"/>
      <c r="BX75" s="18"/>
      <c r="BY75" s="26"/>
      <c r="BZ75" s="226"/>
      <c r="CA75" s="30">
        <f t="shared" si="245"/>
        <v>90000</v>
      </c>
      <c r="CB75" s="18"/>
      <c r="CC75" s="18"/>
      <c r="CD75" s="18"/>
      <c r="CE75" s="18"/>
      <c r="CF75" s="226">
        <f t="shared" si="225"/>
        <v>0</v>
      </c>
      <c r="CG75" s="30">
        <f t="shared" si="247"/>
        <v>90000</v>
      </c>
      <c r="CH75" s="18"/>
      <c r="CI75" s="18"/>
      <c r="CJ75" s="18"/>
      <c r="CK75" s="18"/>
      <c r="CL75" s="18"/>
      <c r="CM75" s="18"/>
      <c r="CN75" s="18"/>
      <c r="CO75" s="18"/>
      <c r="CP75" s="18"/>
      <c r="CQ75" s="169"/>
      <c r="CR75" s="226">
        <f t="shared" si="226"/>
        <v>0</v>
      </c>
      <c r="CS75" s="30">
        <f t="shared" si="249"/>
        <v>90000</v>
      </c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226">
        <f t="shared" si="227"/>
        <v>0</v>
      </c>
      <c r="DF75" s="226">
        <f t="shared" si="228"/>
        <v>90000</v>
      </c>
      <c r="DG75" s="367">
        <f t="shared" si="229"/>
        <v>0</v>
      </c>
    </row>
    <row r="76" spans="1:111" ht="26.25" customHeight="1" x14ac:dyDescent="0.25">
      <c r="A76" s="73" t="s">
        <v>143</v>
      </c>
      <c r="B76" s="59" t="s">
        <v>144</v>
      </c>
      <c r="C76" s="11">
        <v>659</v>
      </c>
      <c r="D76" s="12">
        <v>1090</v>
      </c>
      <c r="E76" s="13">
        <v>560</v>
      </c>
      <c r="F76" s="14">
        <v>560</v>
      </c>
      <c r="G76" s="11">
        <v>560</v>
      </c>
      <c r="H76" s="18">
        <f>H71*0.65</f>
        <v>494</v>
      </c>
      <c r="I76" s="18">
        <f>I71*0.65</f>
        <v>494</v>
      </c>
      <c r="J76" s="19">
        <v>644</v>
      </c>
      <c r="K76" s="20">
        <v>649</v>
      </c>
      <c r="L76" s="18"/>
      <c r="M76" s="18"/>
      <c r="N76" s="19">
        <f t="shared" si="250"/>
        <v>644</v>
      </c>
      <c r="O76" s="20">
        <f t="shared" si="250"/>
        <v>649</v>
      </c>
      <c r="P76" s="18"/>
      <c r="Q76" s="21"/>
      <c r="R76" s="19">
        <f t="shared" si="11"/>
        <v>644</v>
      </c>
      <c r="S76" s="21"/>
      <c r="T76" s="22">
        <f t="shared" si="12"/>
        <v>644</v>
      </c>
      <c r="U76" s="23">
        <v>126</v>
      </c>
      <c r="V76" s="24"/>
      <c r="W76" s="18"/>
      <c r="X76" s="25">
        <f t="shared" si="13"/>
        <v>126</v>
      </c>
      <c r="Y76" s="18"/>
      <c r="Z76" s="26">
        <v>96</v>
      </c>
      <c r="AA76" s="18"/>
      <c r="AB76" s="27">
        <f t="shared" si="14"/>
        <v>96</v>
      </c>
      <c r="AC76" s="28">
        <f>AC71-AC73-AC74-AC75</f>
        <v>1.4499999999999957</v>
      </c>
      <c r="AD76" s="18"/>
      <c r="AE76" s="29">
        <f t="shared" si="15"/>
        <v>1.4499999999999957</v>
      </c>
      <c r="AF76" s="30">
        <v>1.45</v>
      </c>
      <c r="AG76" s="31">
        <v>3.24</v>
      </c>
      <c r="AH76" s="18"/>
      <c r="AI76" s="41">
        <f t="shared" si="16"/>
        <v>3.24</v>
      </c>
      <c r="AJ76" s="30">
        <v>1.45</v>
      </c>
      <c r="AK76" s="32">
        <v>3.24</v>
      </c>
      <c r="AL76" s="18"/>
      <c r="AM76" s="7">
        <f t="shared" si="17"/>
        <v>3.24</v>
      </c>
      <c r="AN76" s="33">
        <v>3.53</v>
      </c>
      <c r="AO76" s="18"/>
      <c r="AP76" s="42">
        <f t="shared" si="254"/>
        <v>3.53</v>
      </c>
      <c r="AQ76" s="34">
        <v>3.53</v>
      </c>
      <c r="AR76" s="18"/>
      <c r="AS76" s="43">
        <f t="shared" si="255"/>
        <v>3.53</v>
      </c>
      <c r="AT76" s="35">
        <v>3.53</v>
      </c>
      <c r="AU76" s="18"/>
      <c r="AV76" s="44">
        <f t="shared" si="256"/>
        <v>3.53</v>
      </c>
      <c r="AW76" s="36"/>
      <c r="AX76" s="30"/>
      <c r="AY76" s="256">
        <f t="shared" si="251"/>
        <v>0</v>
      </c>
      <c r="AZ76" s="37">
        <v>0</v>
      </c>
      <c r="BA76" s="30"/>
      <c r="BB76" s="257">
        <f t="shared" si="252"/>
        <v>0</v>
      </c>
      <c r="BC76" s="258">
        <f t="shared" si="235"/>
        <v>0</v>
      </c>
      <c r="BD76" s="18"/>
      <c r="BE76" s="18"/>
      <c r="BF76" s="37">
        <f t="shared" si="237"/>
        <v>0</v>
      </c>
      <c r="BG76" s="30"/>
      <c r="BH76" s="30"/>
      <c r="BI76" s="26">
        <f t="shared" si="239"/>
        <v>0</v>
      </c>
      <c r="BJ76" s="37">
        <v>20</v>
      </c>
      <c r="BK76" s="18"/>
      <c r="BL76" s="22">
        <v>0</v>
      </c>
      <c r="BM76" s="18"/>
      <c r="BN76" s="259">
        <f t="shared" si="253"/>
        <v>0</v>
      </c>
      <c r="BO76" s="226">
        <f t="shared" si="242"/>
        <v>20</v>
      </c>
      <c r="BP76" s="156"/>
      <c r="BQ76" s="18"/>
      <c r="BR76" s="226">
        <f t="shared" si="224"/>
        <v>0</v>
      </c>
      <c r="BS76" s="30">
        <f t="shared" si="215"/>
        <v>20</v>
      </c>
      <c r="BT76" s="18"/>
      <c r="BU76" s="18"/>
      <c r="BV76" s="18"/>
      <c r="BW76" s="18"/>
      <c r="BX76" s="18"/>
      <c r="BY76" s="26"/>
      <c r="BZ76" s="226"/>
      <c r="CA76" s="30">
        <f t="shared" si="245"/>
        <v>20</v>
      </c>
      <c r="CB76" s="18"/>
      <c r="CC76" s="18"/>
      <c r="CD76" s="18"/>
      <c r="CE76" s="18"/>
      <c r="CF76" s="226">
        <f t="shared" si="225"/>
        <v>0</v>
      </c>
      <c r="CG76" s="30">
        <f t="shared" si="247"/>
        <v>20</v>
      </c>
      <c r="CH76" s="18"/>
      <c r="CI76" s="18"/>
      <c r="CJ76" s="18"/>
      <c r="CK76" s="18"/>
      <c r="CL76" s="18"/>
      <c r="CM76" s="18"/>
      <c r="CN76" s="18"/>
      <c r="CO76" s="18"/>
      <c r="CP76" s="18"/>
      <c r="CQ76" s="169"/>
      <c r="CR76" s="226">
        <f t="shared" si="226"/>
        <v>0</v>
      </c>
      <c r="CS76" s="30">
        <f t="shared" si="249"/>
        <v>20</v>
      </c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226">
        <f t="shared" si="227"/>
        <v>0</v>
      </c>
      <c r="DF76" s="226">
        <f t="shared" si="228"/>
        <v>20</v>
      </c>
      <c r="DG76" s="367">
        <f t="shared" si="229"/>
        <v>0</v>
      </c>
    </row>
    <row r="77" spans="1:111" s="83" customFormat="1" ht="24" x14ac:dyDescent="0.25">
      <c r="A77" s="58" t="s">
        <v>145</v>
      </c>
      <c r="B77" s="143" t="s">
        <v>146</v>
      </c>
      <c r="C77" s="8">
        <f t="shared" ref="C77:Q79" si="257">C78</f>
        <v>2735</v>
      </c>
      <c r="D77" s="15">
        <f t="shared" si="257"/>
        <v>4058.22</v>
      </c>
      <c r="E77" s="16">
        <f t="shared" si="257"/>
        <v>2863</v>
      </c>
      <c r="F77" s="10">
        <f t="shared" si="257"/>
        <v>2863</v>
      </c>
      <c r="G77" s="8">
        <f t="shared" si="257"/>
        <v>2863</v>
      </c>
      <c r="H77" s="45">
        <f>H78</f>
        <v>5728.01</v>
      </c>
      <c r="I77" s="45">
        <f>I78</f>
        <v>5918.01</v>
      </c>
      <c r="J77" s="46">
        <f t="shared" si="257"/>
        <v>5728.01</v>
      </c>
      <c r="K77" s="47">
        <f t="shared" si="257"/>
        <v>5918.01</v>
      </c>
      <c r="L77" s="45">
        <f t="shared" si="257"/>
        <v>0</v>
      </c>
      <c r="M77" s="45">
        <f t="shared" si="257"/>
        <v>0</v>
      </c>
      <c r="N77" s="46">
        <f t="shared" si="257"/>
        <v>5728.01</v>
      </c>
      <c r="O77" s="47">
        <f t="shared" si="257"/>
        <v>5918.01</v>
      </c>
      <c r="P77" s="45">
        <f t="shared" si="257"/>
        <v>0</v>
      </c>
      <c r="Q77" s="48">
        <f t="shared" si="257"/>
        <v>0</v>
      </c>
      <c r="R77" s="46">
        <f t="shared" si="11"/>
        <v>5728.01</v>
      </c>
      <c r="S77" s="48">
        <f>S78</f>
        <v>0</v>
      </c>
      <c r="T77" s="56">
        <f t="shared" si="12"/>
        <v>5728.01</v>
      </c>
      <c r="U77" s="49">
        <f>U78+U81</f>
        <v>2685.86</v>
      </c>
      <c r="V77" s="280">
        <f t="shared" ref="V77:AD77" si="258">V78+V81</f>
        <v>0</v>
      </c>
      <c r="W77" s="49">
        <f t="shared" si="258"/>
        <v>0</v>
      </c>
      <c r="X77" s="25">
        <f t="shared" si="13"/>
        <v>2685.86</v>
      </c>
      <c r="Y77" s="49">
        <f t="shared" si="258"/>
        <v>0</v>
      </c>
      <c r="Z77" s="281">
        <f t="shared" si="258"/>
        <v>2811.26</v>
      </c>
      <c r="AA77" s="49">
        <f t="shared" si="258"/>
        <v>0</v>
      </c>
      <c r="AB77" s="166">
        <f t="shared" si="14"/>
        <v>2811.26</v>
      </c>
      <c r="AC77" s="28">
        <v>2951.58</v>
      </c>
      <c r="AD77" s="49">
        <f t="shared" si="258"/>
        <v>0</v>
      </c>
      <c r="AE77" s="29">
        <f t="shared" si="15"/>
        <v>2951.58</v>
      </c>
      <c r="AF77" s="233">
        <f>AF78+AF81</f>
        <v>3088.26</v>
      </c>
      <c r="AG77" s="78">
        <f>AG78+AG81</f>
        <v>2800.28</v>
      </c>
      <c r="AH77" s="49">
        <f>AH78+AH81</f>
        <v>0</v>
      </c>
      <c r="AI77" s="41">
        <f t="shared" si="16"/>
        <v>2800.28</v>
      </c>
      <c r="AJ77" s="52">
        <f t="shared" ref="AJ77:AL77" si="259">AJ78+AJ81</f>
        <v>3093.26</v>
      </c>
      <c r="AK77" s="32">
        <f t="shared" si="259"/>
        <v>2800.28</v>
      </c>
      <c r="AL77" s="49">
        <f t="shared" si="259"/>
        <v>0</v>
      </c>
      <c r="AM77" s="7">
        <f t="shared" si="17"/>
        <v>2800.28</v>
      </c>
      <c r="AN77" s="42">
        <f t="shared" ref="AN77:AU77" si="260">AN78+AN81</f>
        <v>1194.3900000000001</v>
      </c>
      <c r="AO77" s="49">
        <f t="shared" si="260"/>
        <v>0</v>
      </c>
      <c r="AP77" s="42">
        <f t="shared" si="254"/>
        <v>1194.3900000000001</v>
      </c>
      <c r="AQ77" s="43">
        <f t="shared" si="260"/>
        <v>1294.3900000000001</v>
      </c>
      <c r="AR77" s="49">
        <f t="shared" si="260"/>
        <v>0</v>
      </c>
      <c r="AS77" s="43">
        <f t="shared" si="255"/>
        <v>1294.3900000000001</v>
      </c>
      <c r="AT77" s="53">
        <f t="shared" si="260"/>
        <v>1294.3900000000001</v>
      </c>
      <c r="AU77" s="49">
        <f t="shared" si="260"/>
        <v>0</v>
      </c>
      <c r="AV77" s="44">
        <f t="shared" si="256"/>
        <v>1294.3900000000001</v>
      </c>
      <c r="AW77" s="42">
        <f t="shared" ref="AW77:BM77" si="261">AW78+AW81</f>
        <v>1199.77</v>
      </c>
      <c r="AX77" s="233">
        <f t="shared" si="261"/>
        <v>0</v>
      </c>
      <c r="AY77" s="256">
        <f t="shared" si="251"/>
        <v>1199.77</v>
      </c>
      <c r="AZ77" s="43">
        <f t="shared" si="261"/>
        <v>1199.77</v>
      </c>
      <c r="BA77" s="233">
        <f t="shared" si="261"/>
        <v>0</v>
      </c>
      <c r="BB77" s="257">
        <f t="shared" si="252"/>
        <v>1199.77</v>
      </c>
      <c r="BC77" s="258">
        <f t="shared" si="235"/>
        <v>1199770</v>
      </c>
      <c r="BD77" s="49">
        <f t="shared" ref="BD77:BE77" si="262">BD78+BD81</f>
        <v>0</v>
      </c>
      <c r="BE77" s="49">
        <f t="shared" si="262"/>
        <v>0</v>
      </c>
      <c r="BF77" s="37">
        <f t="shared" si="237"/>
        <v>1199770</v>
      </c>
      <c r="BG77" s="30">
        <f t="shared" ref="BG77:BH77" si="263">BG78+BG81</f>
        <v>0</v>
      </c>
      <c r="BH77" s="30">
        <f t="shared" si="263"/>
        <v>0</v>
      </c>
      <c r="BI77" s="26">
        <f t="shared" si="239"/>
        <v>1199770</v>
      </c>
      <c r="BJ77" s="37">
        <f t="shared" ref="BJ77" si="264">BJ78+BJ81</f>
        <v>792800</v>
      </c>
      <c r="BK77" s="49">
        <f t="shared" ref="BK77" si="265">BK78+BK81</f>
        <v>0</v>
      </c>
      <c r="BL77" s="282">
        <f t="shared" si="261"/>
        <v>1199.77</v>
      </c>
      <c r="BM77" s="49">
        <f t="shared" si="261"/>
        <v>0</v>
      </c>
      <c r="BN77" s="259">
        <f t="shared" si="253"/>
        <v>1199.77</v>
      </c>
      <c r="BO77" s="226">
        <f t="shared" si="242"/>
        <v>792800</v>
      </c>
      <c r="BP77" s="283">
        <f t="shared" ref="BP77:BT77" si="266">BP78+BP81</f>
        <v>0</v>
      </c>
      <c r="BQ77" s="49">
        <f t="shared" si="266"/>
        <v>0</v>
      </c>
      <c r="BR77" s="226">
        <f t="shared" si="224"/>
        <v>0</v>
      </c>
      <c r="BS77" s="30">
        <f t="shared" si="215"/>
        <v>792800</v>
      </c>
      <c r="BT77" s="49">
        <f t="shared" si="266"/>
        <v>0</v>
      </c>
      <c r="BU77" s="49">
        <f t="shared" ref="BU77:CD77" si="267">BU78+BU81</f>
        <v>0</v>
      </c>
      <c r="BV77" s="49">
        <f t="shared" si="267"/>
        <v>0</v>
      </c>
      <c r="BW77" s="49">
        <f t="shared" si="267"/>
        <v>0</v>
      </c>
      <c r="BX77" s="49">
        <f t="shared" si="267"/>
        <v>0</v>
      </c>
      <c r="BY77" s="281">
        <f t="shared" si="267"/>
        <v>300000</v>
      </c>
      <c r="BZ77" s="284"/>
      <c r="CA77" s="30">
        <f t="shared" si="245"/>
        <v>1092800</v>
      </c>
      <c r="CB77" s="49">
        <f t="shared" si="267"/>
        <v>0</v>
      </c>
      <c r="CC77" s="49">
        <f t="shared" si="267"/>
        <v>0</v>
      </c>
      <c r="CD77" s="49">
        <f t="shared" si="267"/>
        <v>0</v>
      </c>
      <c r="CE77" s="49">
        <f t="shared" ref="CE77" si="268">CE78+CE81</f>
        <v>0</v>
      </c>
      <c r="CF77" s="226">
        <f t="shared" si="225"/>
        <v>0</v>
      </c>
      <c r="CG77" s="30">
        <f t="shared" si="247"/>
        <v>1092800</v>
      </c>
      <c r="CH77" s="49">
        <f t="shared" ref="CH77:DD77" si="269">CH78+CH81</f>
        <v>0</v>
      </c>
      <c r="CI77" s="49">
        <f t="shared" si="269"/>
        <v>0</v>
      </c>
      <c r="CJ77" s="49">
        <f t="shared" si="269"/>
        <v>0</v>
      </c>
      <c r="CK77" s="49">
        <f t="shared" si="269"/>
        <v>0</v>
      </c>
      <c r="CL77" s="49">
        <f t="shared" si="269"/>
        <v>0</v>
      </c>
      <c r="CM77" s="49">
        <f t="shared" si="269"/>
        <v>0</v>
      </c>
      <c r="CN77" s="49">
        <f t="shared" si="269"/>
        <v>0</v>
      </c>
      <c r="CO77" s="49">
        <f t="shared" si="269"/>
        <v>0</v>
      </c>
      <c r="CP77" s="49">
        <f t="shared" si="269"/>
        <v>0</v>
      </c>
      <c r="CQ77" s="172">
        <f t="shared" si="269"/>
        <v>89318.21</v>
      </c>
      <c r="CR77" s="226">
        <f t="shared" si="226"/>
        <v>89318.21</v>
      </c>
      <c r="CS77" s="30">
        <f t="shared" si="249"/>
        <v>1182118.21</v>
      </c>
      <c r="CT77" s="49">
        <f t="shared" si="269"/>
        <v>0</v>
      </c>
      <c r="CU77" s="49">
        <f t="shared" si="269"/>
        <v>0</v>
      </c>
      <c r="CV77" s="49">
        <f t="shared" si="269"/>
        <v>0</v>
      </c>
      <c r="CW77" s="49">
        <f t="shared" si="269"/>
        <v>0</v>
      </c>
      <c r="CX77" s="49">
        <f t="shared" si="269"/>
        <v>0</v>
      </c>
      <c r="CY77" s="49">
        <f t="shared" si="269"/>
        <v>0</v>
      </c>
      <c r="CZ77" s="49">
        <f t="shared" si="269"/>
        <v>0</v>
      </c>
      <c r="DA77" s="49">
        <f t="shared" si="269"/>
        <v>0</v>
      </c>
      <c r="DB77" s="49">
        <f t="shared" si="269"/>
        <v>0</v>
      </c>
      <c r="DC77" s="49">
        <f t="shared" si="269"/>
        <v>0</v>
      </c>
      <c r="DD77" s="49">
        <f t="shared" si="269"/>
        <v>0</v>
      </c>
      <c r="DE77" s="226">
        <f t="shared" si="227"/>
        <v>0</v>
      </c>
      <c r="DF77" s="226">
        <f t="shared" si="228"/>
        <v>1182118.21</v>
      </c>
      <c r="DG77" s="367">
        <f t="shared" si="229"/>
        <v>89318.21</v>
      </c>
    </row>
    <row r="78" spans="1:111" x14ac:dyDescent="0.25">
      <c r="A78" s="73" t="s">
        <v>147</v>
      </c>
      <c r="B78" s="59" t="s">
        <v>148</v>
      </c>
      <c r="C78" s="8">
        <f t="shared" si="257"/>
        <v>2735</v>
      </c>
      <c r="D78" s="15">
        <f t="shared" si="257"/>
        <v>4058.22</v>
      </c>
      <c r="E78" s="16">
        <f t="shared" si="257"/>
        <v>2863</v>
      </c>
      <c r="F78" s="10">
        <f t="shared" si="257"/>
        <v>2863</v>
      </c>
      <c r="G78" s="8">
        <f t="shared" si="257"/>
        <v>2863</v>
      </c>
      <c r="H78" s="18">
        <f t="shared" si="257"/>
        <v>5728.01</v>
      </c>
      <c r="I78" s="18">
        <f t="shared" si="257"/>
        <v>5918.01</v>
      </c>
      <c r="J78" s="19">
        <f t="shared" si="257"/>
        <v>5728.01</v>
      </c>
      <c r="K78" s="20">
        <f t="shared" si="257"/>
        <v>5918.01</v>
      </c>
      <c r="L78" s="18">
        <f t="shared" si="257"/>
        <v>0</v>
      </c>
      <c r="M78" s="18">
        <f t="shared" si="257"/>
        <v>0</v>
      </c>
      <c r="N78" s="19">
        <f t="shared" si="257"/>
        <v>5728.01</v>
      </c>
      <c r="O78" s="20">
        <f t="shared" si="257"/>
        <v>5918.01</v>
      </c>
      <c r="P78" s="18">
        <f>P79</f>
        <v>0</v>
      </c>
      <c r="Q78" s="21">
        <f>Q79</f>
        <v>0</v>
      </c>
      <c r="R78" s="19">
        <f t="shared" si="11"/>
        <v>5728.01</v>
      </c>
      <c r="S78" s="21">
        <f>S79</f>
        <v>0</v>
      </c>
      <c r="T78" s="22">
        <f t="shared" si="12"/>
        <v>5728.01</v>
      </c>
      <c r="U78" s="23">
        <f>U79</f>
        <v>2625.86</v>
      </c>
      <c r="V78" s="24">
        <f t="shared" ref="V78:AL79" si="270">V79</f>
        <v>0</v>
      </c>
      <c r="W78" s="18">
        <f t="shared" si="270"/>
        <v>0</v>
      </c>
      <c r="X78" s="25">
        <f t="shared" si="13"/>
        <v>2625.86</v>
      </c>
      <c r="Y78" s="18">
        <f t="shared" si="270"/>
        <v>0</v>
      </c>
      <c r="Z78" s="26">
        <f t="shared" si="270"/>
        <v>2741.26</v>
      </c>
      <c r="AA78" s="18">
        <f t="shared" si="270"/>
        <v>0</v>
      </c>
      <c r="AB78" s="27">
        <f t="shared" si="14"/>
        <v>2741.26</v>
      </c>
      <c r="AC78" s="28">
        <v>2936.4560000000001</v>
      </c>
      <c r="AD78" s="18">
        <f t="shared" si="270"/>
        <v>0</v>
      </c>
      <c r="AE78" s="29">
        <f t="shared" si="15"/>
        <v>2936.4560000000001</v>
      </c>
      <c r="AF78" s="30">
        <f t="shared" si="270"/>
        <v>3088.26</v>
      </c>
      <c r="AG78" s="31">
        <f t="shared" si="270"/>
        <v>2800.28</v>
      </c>
      <c r="AH78" s="18">
        <f t="shared" si="270"/>
        <v>0</v>
      </c>
      <c r="AI78" s="41">
        <f t="shared" si="16"/>
        <v>2800.28</v>
      </c>
      <c r="AJ78" s="30">
        <f t="shared" si="270"/>
        <v>3093.26</v>
      </c>
      <c r="AK78" s="32">
        <f t="shared" si="270"/>
        <v>2800.28</v>
      </c>
      <c r="AL78" s="18">
        <f t="shared" si="270"/>
        <v>0</v>
      </c>
      <c r="AM78" s="7">
        <f t="shared" si="17"/>
        <v>2800.28</v>
      </c>
      <c r="AN78" s="33">
        <f t="shared" ref="AN78:BM79" si="271">AN79</f>
        <v>1174.3900000000001</v>
      </c>
      <c r="AO78" s="18">
        <f t="shared" si="271"/>
        <v>0</v>
      </c>
      <c r="AP78" s="42">
        <f t="shared" si="254"/>
        <v>1174.3900000000001</v>
      </c>
      <c r="AQ78" s="34">
        <f t="shared" si="271"/>
        <v>1274.3900000000001</v>
      </c>
      <c r="AR78" s="18">
        <f t="shared" si="271"/>
        <v>0</v>
      </c>
      <c r="AS78" s="43">
        <f t="shared" si="255"/>
        <v>1274.3900000000001</v>
      </c>
      <c r="AT78" s="35">
        <f t="shared" si="271"/>
        <v>1274.3900000000001</v>
      </c>
      <c r="AU78" s="18">
        <f t="shared" si="271"/>
        <v>0</v>
      </c>
      <c r="AV78" s="44">
        <f t="shared" si="256"/>
        <v>1274.3900000000001</v>
      </c>
      <c r="AW78" s="36">
        <f t="shared" si="271"/>
        <v>1124.77</v>
      </c>
      <c r="AX78" s="30">
        <f t="shared" si="271"/>
        <v>0</v>
      </c>
      <c r="AY78" s="256">
        <f t="shared" si="251"/>
        <v>1124.77</v>
      </c>
      <c r="AZ78" s="37">
        <f t="shared" si="271"/>
        <v>1124.77</v>
      </c>
      <c r="BA78" s="30">
        <f t="shared" si="271"/>
        <v>0</v>
      </c>
      <c r="BB78" s="257">
        <f t="shared" si="252"/>
        <v>1124.77</v>
      </c>
      <c r="BC78" s="258">
        <f t="shared" si="235"/>
        <v>1124770</v>
      </c>
      <c r="BD78" s="18">
        <f t="shared" si="271"/>
        <v>0</v>
      </c>
      <c r="BE78" s="18">
        <f t="shared" si="271"/>
        <v>0</v>
      </c>
      <c r="BF78" s="37">
        <f t="shared" si="237"/>
        <v>1124770</v>
      </c>
      <c r="BG78" s="30">
        <f t="shared" si="271"/>
        <v>0</v>
      </c>
      <c r="BH78" s="30">
        <f t="shared" si="271"/>
        <v>0</v>
      </c>
      <c r="BI78" s="26">
        <f t="shared" si="239"/>
        <v>1124770</v>
      </c>
      <c r="BJ78" s="37">
        <f t="shared" ref="BJ78:BJ79" si="272">BJ79</f>
        <v>642800</v>
      </c>
      <c r="BK78" s="18">
        <f t="shared" si="271"/>
        <v>0</v>
      </c>
      <c r="BL78" s="22">
        <f t="shared" si="271"/>
        <v>1124.77</v>
      </c>
      <c r="BM78" s="18">
        <f t="shared" si="271"/>
        <v>0</v>
      </c>
      <c r="BN78" s="259">
        <f t="shared" si="253"/>
        <v>1124.77</v>
      </c>
      <c r="BO78" s="226">
        <f t="shared" si="242"/>
        <v>642800</v>
      </c>
      <c r="BP78" s="156">
        <f t="shared" ref="BP78:CH79" si="273">BP79</f>
        <v>0</v>
      </c>
      <c r="BQ78" s="18">
        <f t="shared" si="273"/>
        <v>0</v>
      </c>
      <c r="BR78" s="226">
        <f t="shared" si="224"/>
        <v>0</v>
      </c>
      <c r="BS78" s="30">
        <f t="shared" si="215"/>
        <v>642800</v>
      </c>
      <c r="BT78" s="18">
        <f t="shared" si="273"/>
        <v>0</v>
      </c>
      <c r="BU78" s="18">
        <f t="shared" si="273"/>
        <v>0</v>
      </c>
      <c r="BV78" s="18">
        <f t="shared" si="273"/>
        <v>0</v>
      </c>
      <c r="BW78" s="18">
        <f t="shared" si="273"/>
        <v>0</v>
      </c>
      <c r="BX78" s="18">
        <f t="shared" si="273"/>
        <v>0</v>
      </c>
      <c r="BY78" s="26">
        <f t="shared" si="273"/>
        <v>300000</v>
      </c>
      <c r="BZ78" s="226"/>
      <c r="CA78" s="30">
        <f t="shared" si="245"/>
        <v>942800</v>
      </c>
      <c r="CB78" s="18">
        <f t="shared" si="273"/>
        <v>0</v>
      </c>
      <c r="CC78" s="18">
        <f t="shared" si="273"/>
        <v>0</v>
      </c>
      <c r="CD78" s="18">
        <f t="shared" si="273"/>
        <v>0</v>
      </c>
      <c r="CE78" s="18">
        <f t="shared" si="273"/>
        <v>0</v>
      </c>
      <c r="CF78" s="226">
        <f t="shared" si="225"/>
        <v>0</v>
      </c>
      <c r="CG78" s="30">
        <f t="shared" si="247"/>
        <v>942800</v>
      </c>
      <c r="CH78" s="18">
        <f t="shared" si="273"/>
        <v>0</v>
      </c>
      <c r="CI78" s="18">
        <f t="shared" ref="CH78:DD79" si="274">CI79</f>
        <v>0</v>
      </c>
      <c r="CJ78" s="18">
        <f t="shared" si="274"/>
        <v>0</v>
      </c>
      <c r="CK78" s="18">
        <f t="shared" si="274"/>
        <v>0</v>
      </c>
      <c r="CL78" s="18">
        <f t="shared" si="274"/>
        <v>0</v>
      </c>
      <c r="CM78" s="18">
        <f t="shared" si="274"/>
        <v>0</v>
      </c>
      <c r="CN78" s="18">
        <f t="shared" si="274"/>
        <v>0</v>
      </c>
      <c r="CO78" s="18">
        <f t="shared" si="274"/>
        <v>0</v>
      </c>
      <c r="CP78" s="18">
        <f t="shared" si="274"/>
        <v>0</v>
      </c>
      <c r="CQ78" s="169">
        <f t="shared" si="274"/>
        <v>82574</v>
      </c>
      <c r="CR78" s="226">
        <f t="shared" si="226"/>
        <v>82574</v>
      </c>
      <c r="CS78" s="30">
        <f t="shared" si="249"/>
        <v>1025374</v>
      </c>
      <c r="CT78" s="18">
        <f t="shared" si="274"/>
        <v>0</v>
      </c>
      <c r="CU78" s="18">
        <f t="shared" si="274"/>
        <v>0</v>
      </c>
      <c r="CV78" s="18">
        <f t="shared" si="274"/>
        <v>0</v>
      </c>
      <c r="CW78" s="18">
        <f t="shared" si="274"/>
        <v>0</v>
      </c>
      <c r="CX78" s="18">
        <f t="shared" si="274"/>
        <v>0</v>
      </c>
      <c r="CY78" s="18">
        <f t="shared" si="274"/>
        <v>0</v>
      </c>
      <c r="CZ78" s="18">
        <f t="shared" si="274"/>
        <v>0</v>
      </c>
      <c r="DA78" s="18">
        <f t="shared" si="274"/>
        <v>0</v>
      </c>
      <c r="DB78" s="18">
        <f t="shared" si="274"/>
        <v>0</v>
      </c>
      <c r="DC78" s="18">
        <f t="shared" si="274"/>
        <v>0</v>
      </c>
      <c r="DD78" s="18">
        <f t="shared" si="274"/>
        <v>0</v>
      </c>
      <c r="DE78" s="226">
        <f t="shared" si="227"/>
        <v>0</v>
      </c>
      <c r="DF78" s="226">
        <f t="shared" si="228"/>
        <v>1025374</v>
      </c>
      <c r="DG78" s="367">
        <f t="shared" si="229"/>
        <v>82574</v>
      </c>
    </row>
    <row r="79" spans="1:111" x14ac:dyDescent="0.25">
      <c r="A79" s="73" t="s">
        <v>149</v>
      </c>
      <c r="B79" s="59" t="s">
        <v>150</v>
      </c>
      <c r="C79" s="8">
        <f t="shared" si="257"/>
        <v>2735</v>
      </c>
      <c r="D79" s="15">
        <f t="shared" si="257"/>
        <v>4058.22</v>
      </c>
      <c r="E79" s="16">
        <f t="shared" si="257"/>
        <v>2863</v>
      </c>
      <c r="F79" s="10">
        <f t="shared" si="257"/>
        <v>2863</v>
      </c>
      <c r="G79" s="8">
        <f t="shared" si="257"/>
        <v>2863</v>
      </c>
      <c r="H79" s="18">
        <f t="shared" si="257"/>
        <v>5728.01</v>
      </c>
      <c r="I79" s="18">
        <f t="shared" si="257"/>
        <v>5918.01</v>
      </c>
      <c r="J79" s="19">
        <f t="shared" si="257"/>
        <v>5728.01</v>
      </c>
      <c r="K79" s="20">
        <f t="shared" si="257"/>
        <v>5918.01</v>
      </c>
      <c r="L79" s="18">
        <f t="shared" si="257"/>
        <v>0</v>
      </c>
      <c r="M79" s="18">
        <f t="shared" si="257"/>
        <v>0</v>
      </c>
      <c r="N79" s="19">
        <f t="shared" si="257"/>
        <v>5728.01</v>
      </c>
      <c r="O79" s="20">
        <f t="shared" si="257"/>
        <v>5918.01</v>
      </c>
      <c r="P79" s="18">
        <f>P80</f>
        <v>0</v>
      </c>
      <c r="Q79" s="21">
        <f>Q80</f>
        <v>0</v>
      </c>
      <c r="R79" s="19">
        <f t="shared" si="11"/>
        <v>5728.01</v>
      </c>
      <c r="S79" s="21">
        <f>S80</f>
        <v>0</v>
      </c>
      <c r="T79" s="22">
        <f t="shared" si="12"/>
        <v>5728.01</v>
      </c>
      <c r="U79" s="23">
        <f>U80</f>
        <v>2625.86</v>
      </c>
      <c r="V79" s="24">
        <f t="shared" si="270"/>
        <v>0</v>
      </c>
      <c r="W79" s="18">
        <f t="shared" si="270"/>
        <v>0</v>
      </c>
      <c r="X79" s="25">
        <f t="shared" si="13"/>
        <v>2625.86</v>
      </c>
      <c r="Y79" s="18">
        <f t="shared" si="270"/>
        <v>0</v>
      </c>
      <c r="Z79" s="26">
        <f t="shared" si="270"/>
        <v>2741.26</v>
      </c>
      <c r="AA79" s="18">
        <f t="shared" si="270"/>
        <v>0</v>
      </c>
      <c r="AB79" s="27">
        <f t="shared" si="14"/>
        <v>2741.26</v>
      </c>
      <c r="AC79" s="28">
        <v>2936.4560000000001</v>
      </c>
      <c r="AD79" s="18">
        <f t="shared" si="270"/>
        <v>0</v>
      </c>
      <c r="AE79" s="29">
        <f t="shared" si="15"/>
        <v>2936.4560000000001</v>
      </c>
      <c r="AF79" s="30">
        <f t="shared" si="270"/>
        <v>3088.26</v>
      </c>
      <c r="AG79" s="31">
        <f t="shared" si="270"/>
        <v>2800.28</v>
      </c>
      <c r="AH79" s="18">
        <f t="shared" si="270"/>
        <v>0</v>
      </c>
      <c r="AI79" s="41">
        <f t="shared" si="16"/>
        <v>2800.28</v>
      </c>
      <c r="AJ79" s="30">
        <f t="shared" si="270"/>
        <v>3093.26</v>
      </c>
      <c r="AK79" s="32">
        <f t="shared" si="270"/>
        <v>2800.28</v>
      </c>
      <c r="AL79" s="18">
        <f t="shared" si="270"/>
        <v>0</v>
      </c>
      <c r="AM79" s="7">
        <f t="shared" si="17"/>
        <v>2800.28</v>
      </c>
      <c r="AN79" s="33">
        <f t="shared" si="271"/>
        <v>1174.3900000000001</v>
      </c>
      <c r="AO79" s="18">
        <f t="shared" si="271"/>
        <v>0</v>
      </c>
      <c r="AP79" s="42">
        <f t="shared" si="254"/>
        <v>1174.3900000000001</v>
      </c>
      <c r="AQ79" s="34">
        <f t="shared" si="271"/>
        <v>1274.3900000000001</v>
      </c>
      <c r="AR79" s="18">
        <f t="shared" si="271"/>
        <v>0</v>
      </c>
      <c r="AS79" s="43">
        <f t="shared" si="255"/>
        <v>1274.3900000000001</v>
      </c>
      <c r="AT79" s="35">
        <f t="shared" si="271"/>
        <v>1274.3900000000001</v>
      </c>
      <c r="AU79" s="18">
        <f t="shared" si="271"/>
        <v>0</v>
      </c>
      <c r="AV79" s="44">
        <f t="shared" si="256"/>
        <v>1274.3900000000001</v>
      </c>
      <c r="AW79" s="36">
        <f t="shared" si="271"/>
        <v>1124.77</v>
      </c>
      <c r="AX79" s="30">
        <f t="shared" si="271"/>
        <v>0</v>
      </c>
      <c r="AY79" s="256">
        <f t="shared" si="251"/>
        <v>1124.77</v>
      </c>
      <c r="AZ79" s="37">
        <f t="shared" si="271"/>
        <v>1124.77</v>
      </c>
      <c r="BA79" s="30">
        <f t="shared" si="271"/>
        <v>0</v>
      </c>
      <c r="BB79" s="257">
        <f t="shared" si="252"/>
        <v>1124.77</v>
      </c>
      <c r="BC79" s="258">
        <f t="shared" si="235"/>
        <v>1124770</v>
      </c>
      <c r="BD79" s="18">
        <f t="shared" si="271"/>
        <v>0</v>
      </c>
      <c r="BE79" s="18">
        <f t="shared" si="271"/>
        <v>0</v>
      </c>
      <c r="BF79" s="37">
        <f t="shared" si="237"/>
        <v>1124770</v>
      </c>
      <c r="BG79" s="30">
        <f t="shared" si="271"/>
        <v>0</v>
      </c>
      <c r="BH79" s="30">
        <f t="shared" si="271"/>
        <v>0</v>
      </c>
      <c r="BI79" s="26">
        <f t="shared" si="239"/>
        <v>1124770</v>
      </c>
      <c r="BJ79" s="37">
        <f t="shared" si="272"/>
        <v>642800</v>
      </c>
      <c r="BK79" s="18">
        <f t="shared" si="271"/>
        <v>0</v>
      </c>
      <c r="BL79" s="22">
        <f t="shared" si="271"/>
        <v>1124.77</v>
      </c>
      <c r="BM79" s="18">
        <f t="shared" si="271"/>
        <v>0</v>
      </c>
      <c r="BN79" s="259">
        <f t="shared" si="253"/>
        <v>1124.77</v>
      </c>
      <c r="BO79" s="226">
        <f t="shared" si="242"/>
        <v>642800</v>
      </c>
      <c r="BP79" s="156">
        <f t="shared" si="273"/>
        <v>0</v>
      </c>
      <c r="BQ79" s="18">
        <f t="shared" si="273"/>
        <v>0</v>
      </c>
      <c r="BR79" s="226">
        <f t="shared" si="224"/>
        <v>0</v>
      </c>
      <c r="BS79" s="30">
        <f t="shared" si="215"/>
        <v>642800</v>
      </c>
      <c r="BT79" s="18">
        <f t="shared" si="273"/>
        <v>0</v>
      </c>
      <c r="BU79" s="18">
        <f t="shared" si="273"/>
        <v>0</v>
      </c>
      <c r="BV79" s="18">
        <f t="shared" si="273"/>
        <v>0</v>
      </c>
      <c r="BW79" s="18">
        <f t="shared" si="273"/>
        <v>0</v>
      </c>
      <c r="BX79" s="18">
        <f t="shared" si="273"/>
        <v>0</v>
      </c>
      <c r="BY79" s="26">
        <f t="shared" si="273"/>
        <v>300000</v>
      </c>
      <c r="BZ79" s="226"/>
      <c r="CA79" s="30">
        <f t="shared" si="245"/>
        <v>942800</v>
      </c>
      <c r="CB79" s="18">
        <f t="shared" si="273"/>
        <v>0</v>
      </c>
      <c r="CC79" s="18">
        <f t="shared" si="273"/>
        <v>0</v>
      </c>
      <c r="CD79" s="18">
        <f t="shared" si="273"/>
        <v>0</v>
      </c>
      <c r="CE79" s="18">
        <f t="shared" si="273"/>
        <v>0</v>
      </c>
      <c r="CF79" s="226">
        <f t="shared" si="225"/>
        <v>0</v>
      </c>
      <c r="CG79" s="30">
        <f t="shared" si="247"/>
        <v>942800</v>
      </c>
      <c r="CH79" s="18">
        <f t="shared" si="274"/>
        <v>0</v>
      </c>
      <c r="CI79" s="18">
        <f t="shared" si="274"/>
        <v>0</v>
      </c>
      <c r="CJ79" s="18">
        <f t="shared" si="274"/>
        <v>0</v>
      </c>
      <c r="CK79" s="18">
        <f t="shared" si="274"/>
        <v>0</v>
      </c>
      <c r="CL79" s="18">
        <f t="shared" si="274"/>
        <v>0</v>
      </c>
      <c r="CM79" s="18">
        <f t="shared" si="274"/>
        <v>0</v>
      </c>
      <c r="CN79" s="18">
        <f t="shared" si="274"/>
        <v>0</v>
      </c>
      <c r="CO79" s="18">
        <f t="shared" si="274"/>
        <v>0</v>
      </c>
      <c r="CP79" s="18">
        <f t="shared" si="274"/>
        <v>0</v>
      </c>
      <c r="CQ79" s="169">
        <f t="shared" si="274"/>
        <v>82574</v>
      </c>
      <c r="CR79" s="226">
        <f t="shared" si="226"/>
        <v>82574</v>
      </c>
      <c r="CS79" s="30">
        <f t="shared" si="249"/>
        <v>1025374</v>
      </c>
      <c r="CT79" s="18">
        <f t="shared" si="274"/>
        <v>0</v>
      </c>
      <c r="CU79" s="18">
        <f t="shared" si="274"/>
        <v>0</v>
      </c>
      <c r="CV79" s="18">
        <f t="shared" si="274"/>
        <v>0</v>
      </c>
      <c r="CW79" s="18">
        <f t="shared" si="274"/>
        <v>0</v>
      </c>
      <c r="CX79" s="18">
        <f t="shared" si="274"/>
        <v>0</v>
      </c>
      <c r="CY79" s="18">
        <f t="shared" si="274"/>
        <v>0</v>
      </c>
      <c r="CZ79" s="18">
        <f t="shared" si="274"/>
        <v>0</v>
      </c>
      <c r="DA79" s="18">
        <f t="shared" si="274"/>
        <v>0</v>
      </c>
      <c r="DB79" s="18">
        <f t="shared" si="274"/>
        <v>0</v>
      </c>
      <c r="DC79" s="18">
        <f t="shared" si="274"/>
        <v>0</v>
      </c>
      <c r="DD79" s="18">
        <f t="shared" si="274"/>
        <v>0</v>
      </c>
      <c r="DE79" s="226">
        <f t="shared" si="227"/>
        <v>0</v>
      </c>
      <c r="DF79" s="226">
        <f t="shared" si="228"/>
        <v>1025374</v>
      </c>
      <c r="DG79" s="367">
        <f t="shared" si="229"/>
        <v>82574</v>
      </c>
    </row>
    <row r="80" spans="1:111" ht="24" x14ac:dyDescent="0.25">
      <c r="A80" s="73" t="s">
        <v>151</v>
      </c>
      <c r="B80" s="59" t="s">
        <v>152</v>
      </c>
      <c r="C80" s="11">
        <v>2735</v>
      </c>
      <c r="D80" s="12">
        <v>4058.22</v>
      </c>
      <c r="E80" s="13">
        <v>2863</v>
      </c>
      <c r="F80" s="14">
        <v>2863</v>
      </c>
      <c r="G80" s="11">
        <v>2863</v>
      </c>
      <c r="H80" s="18">
        <v>5728.01</v>
      </c>
      <c r="I80" s="18">
        <v>5918.01</v>
      </c>
      <c r="J80" s="19">
        <v>5728.01</v>
      </c>
      <c r="K80" s="20">
        <v>5918.01</v>
      </c>
      <c r="L80" s="18"/>
      <c r="M80" s="18"/>
      <c r="N80" s="19">
        <f>J80+L80</f>
        <v>5728.01</v>
      </c>
      <c r="O80" s="20">
        <f>K80+M80</f>
        <v>5918.01</v>
      </c>
      <c r="P80" s="18"/>
      <c r="Q80" s="21"/>
      <c r="R80" s="19">
        <f t="shared" si="11"/>
        <v>5728.01</v>
      </c>
      <c r="S80" s="21"/>
      <c r="T80" s="22">
        <f t="shared" si="12"/>
        <v>5728.01</v>
      </c>
      <c r="U80" s="23">
        <v>2625.86</v>
      </c>
      <c r="V80" s="24"/>
      <c r="W80" s="18"/>
      <c r="X80" s="25">
        <f t="shared" si="13"/>
        <v>2625.86</v>
      </c>
      <c r="Y80" s="18"/>
      <c r="Z80" s="26">
        <v>2741.26</v>
      </c>
      <c r="AA80" s="18"/>
      <c r="AB80" s="27">
        <f t="shared" si="14"/>
        <v>2741.26</v>
      </c>
      <c r="AC80" s="28">
        <f>AC77-AC81</f>
        <v>2936.4560000000001</v>
      </c>
      <c r="AD80" s="18"/>
      <c r="AE80" s="29">
        <f t="shared" si="15"/>
        <v>2936.4560000000001</v>
      </c>
      <c r="AF80" s="30">
        <v>3088.26</v>
      </c>
      <c r="AG80" s="31">
        <v>2800.28</v>
      </c>
      <c r="AH80" s="18"/>
      <c r="AI80" s="41">
        <f t="shared" si="16"/>
        <v>2800.28</v>
      </c>
      <c r="AJ80" s="30">
        <v>3093.26</v>
      </c>
      <c r="AK80" s="32">
        <v>2800.28</v>
      </c>
      <c r="AL80" s="18"/>
      <c r="AM80" s="7">
        <f t="shared" si="17"/>
        <v>2800.28</v>
      </c>
      <c r="AN80" s="33">
        <v>1174.3900000000001</v>
      </c>
      <c r="AO80" s="18"/>
      <c r="AP80" s="42">
        <f t="shared" si="254"/>
        <v>1174.3900000000001</v>
      </c>
      <c r="AQ80" s="34">
        <v>1274.3900000000001</v>
      </c>
      <c r="AR80" s="18"/>
      <c r="AS80" s="43">
        <f t="shared" si="255"/>
        <v>1274.3900000000001</v>
      </c>
      <c r="AT80" s="35">
        <v>1274.3900000000001</v>
      </c>
      <c r="AU80" s="18"/>
      <c r="AV80" s="44">
        <f t="shared" si="256"/>
        <v>1274.3900000000001</v>
      </c>
      <c r="AW80" s="36">
        <v>1124.77</v>
      </c>
      <c r="AX80" s="30"/>
      <c r="AY80" s="256">
        <f t="shared" si="251"/>
        <v>1124.77</v>
      </c>
      <c r="AZ80" s="37">
        <v>1124.77</v>
      </c>
      <c r="BA80" s="30"/>
      <c r="BB80" s="257">
        <f t="shared" si="252"/>
        <v>1124.77</v>
      </c>
      <c r="BC80" s="258">
        <f t="shared" si="235"/>
        <v>1124770</v>
      </c>
      <c r="BD80" s="18"/>
      <c r="BE80" s="18"/>
      <c r="BF80" s="37">
        <f t="shared" si="237"/>
        <v>1124770</v>
      </c>
      <c r="BG80" s="30"/>
      <c r="BH80" s="30"/>
      <c r="BI80" s="26">
        <f t="shared" si="239"/>
        <v>1124770</v>
      </c>
      <c r="BJ80" s="37">
        <v>642800</v>
      </c>
      <c r="BK80" s="18"/>
      <c r="BL80" s="22">
        <v>1124.77</v>
      </c>
      <c r="BM80" s="18"/>
      <c r="BN80" s="259">
        <f t="shared" si="253"/>
        <v>1124.77</v>
      </c>
      <c r="BO80" s="226">
        <f t="shared" si="242"/>
        <v>642800</v>
      </c>
      <c r="BP80" s="156"/>
      <c r="BQ80" s="18"/>
      <c r="BR80" s="226">
        <f t="shared" si="224"/>
        <v>0</v>
      </c>
      <c r="BS80" s="30">
        <f t="shared" si="215"/>
        <v>642800</v>
      </c>
      <c r="BT80" s="18"/>
      <c r="BU80" s="18"/>
      <c r="BV80" s="18"/>
      <c r="BW80" s="18"/>
      <c r="BX80" s="18"/>
      <c r="BY80" s="26">
        <v>300000</v>
      </c>
      <c r="BZ80" s="226"/>
      <c r="CA80" s="30">
        <f t="shared" si="245"/>
        <v>942800</v>
      </c>
      <c r="CB80" s="18"/>
      <c r="CC80" s="18"/>
      <c r="CD80" s="18"/>
      <c r="CE80" s="18"/>
      <c r="CF80" s="226">
        <f t="shared" si="225"/>
        <v>0</v>
      </c>
      <c r="CG80" s="30">
        <f t="shared" si="247"/>
        <v>942800</v>
      </c>
      <c r="CH80" s="18"/>
      <c r="CI80" s="18"/>
      <c r="CJ80" s="18"/>
      <c r="CK80" s="18"/>
      <c r="CL80" s="18"/>
      <c r="CM80" s="18"/>
      <c r="CN80" s="18"/>
      <c r="CO80" s="18"/>
      <c r="CP80" s="18"/>
      <c r="CQ80" s="169">
        <v>82574</v>
      </c>
      <c r="CR80" s="226">
        <f t="shared" si="226"/>
        <v>82574</v>
      </c>
      <c r="CS80" s="30">
        <f t="shared" si="249"/>
        <v>1025374</v>
      </c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226">
        <f t="shared" si="227"/>
        <v>0</v>
      </c>
      <c r="DF80" s="226">
        <f t="shared" si="228"/>
        <v>1025374</v>
      </c>
      <c r="DG80" s="367">
        <f t="shared" si="229"/>
        <v>82574</v>
      </c>
    </row>
    <row r="81" spans="1:111" x14ac:dyDescent="0.25">
      <c r="A81" s="73" t="s">
        <v>153</v>
      </c>
      <c r="B81" s="240" t="s">
        <v>154</v>
      </c>
      <c r="C81" s="11"/>
      <c r="D81" s="12"/>
      <c r="E81" s="13"/>
      <c r="F81" s="14"/>
      <c r="G81" s="11"/>
      <c r="H81" s="18"/>
      <c r="I81" s="18"/>
      <c r="J81" s="19"/>
      <c r="K81" s="20"/>
      <c r="L81" s="18"/>
      <c r="M81" s="18"/>
      <c r="N81" s="19"/>
      <c r="O81" s="20"/>
      <c r="P81" s="18"/>
      <c r="Q81" s="21"/>
      <c r="R81" s="19"/>
      <c r="S81" s="21"/>
      <c r="T81" s="22"/>
      <c r="U81" s="23">
        <f>U82</f>
        <v>60</v>
      </c>
      <c r="V81" s="285">
        <f t="shared" ref="V81:AL82" si="275">V82</f>
        <v>0</v>
      </c>
      <c r="W81" s="23">
        <f t="shared" si="275"/>
        <v>0</v>
      </c>
      <c r="X81" s="25">
        <f t="shared" si="13"/>
        <v>60</v>
      </c>
      <c r="Y81" s="23">
        <f t="shared" si="275"/>
        <v>0</v>
      </c>
      <c r="Z81" s="286">
        <f t="shared" si="275"/>
        <v>70</v>
      </c>
      <c r="AA81" s="23">
        <f t="shared" si="275"/>
        <v>0</v>
      </c>
      <c r="AB81" s="27">
        <f t="shared" si="14"/>
        <v>70</v>
      </c>
      <c r="AC81" s="28">
        <v>15.124000000000001</v>
      </c>
      <c r="AD81" s="23">
        <f t="shared" si="275"/>
        <v>0</v>
      </c>
      <c r="AE81" s="29">
        <f t="shared" si="15"/>
        <v>15.124000000000001</v>
      </c>
      <c r="AF81" s="234">
        <f t="shared" si="275"/>
        <v>0</v>
      </c>
      <c r="AG81" s="78">
        <f t="shared" si="275"/>
        <v>0</v>
      </c>
      <c r="AH81" s="23">
        <f t="shared" si="275"/>
        <v>0</v>
      </c>
      <c r="AI81" s="41">
        <f t="shared" si="16"/>
        <v>0</v>
      </c>
      <c r="AJ81" s="30">
        <f t="shared" si="275"/>
        <v>0</v>
      </c>
      <c r="AK81" s="32">
        <f t="shared" si="275"/>
        <v>0</v>
      </c>
      <c r="AL81" s="23">
        <f t="shared" si="275"/>
        <v>0</v>
      </c>
      <c r="AM81" s="7">
        <f t="shared" si="17"/>
        <v>0</v>
      </c>
      <c r="AN81" s="33">
        <f t="shared" ref="AN81:BM82" si="276">AN82</f>
        <v>20</v>
      </c>
      <c r="AO81" s="23">
        <f t="shared" si="276"/>
        <v>0</v>
      </c>
      <c r="AP81" s="42">
        <f t="shared" si="254"/>
        <v>20</v>
      </c>
      <c r="AQ81" s="34">
        <f t="shared" si="276"/>
        <v>20</v>
      </c>
      <c r="AR81" s="23">
        <f t="shared" si="276"/>
        <v>0</v>
      </c>
      <c r="AS81" s="43">
        <f t="shared" si="255"/>
        <v>20</v>
      </c>
      <c r="AT81" s="35">
        <f t="shared" si="276"/>
        <v>20</v>
      </c>
      <c r="AU81" s="23">
        <f t="shared" si="276"/>
        <v>0</v>
      </c>
      <c r="AV81" s="44">
        <f t="shared" si="256"/>
        <v>20</v>
      </c>
      <c r="AW81" s="33">
        <f t="shared" si="276"/>
        <v>75</v>
      </c>
      <c r="AX81" s="234">
        <f t="shared" si="276"/>
        <v>0</v>
      </c>
      <c r="AY81" s="256">
        <f t="shared" si="251"/>
        <v>75</v>
      </c>
      <c r="AZ81" s="34">
        <f t="shared" si="276"/>
        <v>75</v>
      </c>
      <c r="BA81" s="234">
        <f t="shared" si="276"/>
        <v>0</v>
      </c>
      <c r="BB81" s="257">
        <f t="shared" si="252"/>
        <v>75</v>
      </c>
      <c r="BC81" s="258">
        <f t="shared" si="235"/>
        <v>75000</v>
      </c>
      <c r="BD81" s="23">
        <f t="shared" si="276"/>
        <v>0</v>
      </c>
      <c r="BE81" s="23">
        <f t="shared" si="276"/>
        <v>0</v>
      </c>
      <c r="BF81" s="37">
        <f t="shared" si="237"/>
        <v>75000</v>
      </c>
      <c r="BG81" s="30">
        <f t="shared" si="276"/>
        <v>0</v>
      </c>
      <c r="BH81" s="30">
        <f t="shared" si="276"/>
        <v>0</v>
      </c>
      <c r="BI81" s="26">
        <f t="shared" si="239"/>
        <v>75000</v>
      </c>
      <c r="BJ81" s="37">
        <f t="shared" ref="BJ81:BJ82" si="277">BJ82</f>
        <v>150000</v>
      </c>
      <c r="BK81" s="23">
        <f t="shared" si="276"/>
        <v>0</v>
      </c>
      <c r="BL81" s="272">
        <f t="shared" si="276"/>
        <v>75</v>
      </c>
      <c r="BM81" s="23">
        <f t="shared" si="276"/>
        <v>0</v>
      </c>
      <c r="BN81" s="259">
        <f t="shared" si="253"/>
        <v>75</v>
      </c>
      <c r="BO81" s="226">
        <f t="shared" si="242"/>
        <v>150000</v>
      </c>
      <c r="BP81" s="287">
        <f t="shared" ref="BP81:CH82" si="278">BP82</f>
        <v>0</v>
      </c>
      <c r="BQ81" s="23">
        <f t="shared" si="278"/>
        <v>0</v>
      </c>
      <c r="BR81" s="226">
        <f t="shared" si="224"/>
        <v>0</v>
      </c>
      <c r="BS81" s="30">
        <f t="shared" si="215"/>
        <v>150000</v>
      </c>
      <c r="BT81" s="23">
        <f t="shared" si="278"/>
        <v>0</v>
      </c>
      <c r="BU81" s="23">
        <f t="shared" si="278"/>
        <v>0</v>
      </c>
      <c r="BV81" s="23">
        <f t="shared" si="278"/>
        <v>0</v>
      </c>
      <c r="BW81" s="23">
        <f t="shared" si="278"/>
        <v>0</v>
      </c>
      <c r="BX81" s="23">
        <f t="shared" si="278"/>
        <v>0</v>
      </c>
      <c r="BY81" s="286">
        <f t="shared" si="278"/>
        <v>0</v>
      </c>
      <c r="BZ81" s="288"/>
      <c r="CA81" s="30">
        <f t="shared" si="245"/>
        <v>150000</v>
      </c>
      <c r="CB81" s="23">
        <f t="shared" si="278"/>
        <v>0</v>
      </c>
      <c r="CC81" s="23">
        <f t="shared" si="278"/>
        <v>0</v>
      </c>
      <c r="CD81" s="23">
        <f t="shared" si="278"/>
        <v>0</v>
      </c>
      <c r="CE81" s="23">
        <f t="shared" si="278"/>
        <v>0</v>
      </c>
      <c r="CF81" s="226">
        <f t="shared" si="225"/>
        <v>0</v>
      </c>
      <c r="CG81" s="30">
        <f t="shared" si="247"/>
        <v>150000</v>
      </c>
      <c r="CH81" s="23">
        <f t="shared" si="278"/>
        <v>0</v>
      </c>
      <c r="CI81" s="23">
        <f t="shared" ref="CH81:DD82" si="279">CI82</f>
        <v>0</v>
      </c>
      <c r="CJ81" s="23">
        <f t="shared" si="279"/>
        <v>0</v>
      </c>
      <c r="CK81" s="23">
        <f t="shared" si="279"/>
        <v>0</v>
      </c>
      <c r="CL81" s="23">
        <f t="shared" si="279"/>
        <v>0</v>
      </c>
      <c r="CM81" s="23">
        <f t="shared" si="279"/>
        <v>0</v>
      </c>
      <c r="CN81" s="23">
        <f t="shared" si="279"/>
        <v>0</v>
      </c>
      <c r="CO81" s="23">
        <f t="shared" si="279"/>
        <v>0</v>
      </c>
      <c r="CP81" s="23">
        <f t="shared" si="279"/>
        <v>0</v>
      </c>
      <c r="CQ81" s="173">
        <f t="shared" si="279"/>
        <v>6744.21</v>
      </c>
      <c r="CR81" s="226">
        <f t="shared" si="226"/>
        <v>6744.21</v>
      </c>
      <c r="CS81" s="30">
        <f t="shared" si="249"/>
        <v>156744.21</v>
      </c>
      <c r="CT81" s="23">
        <f t="shared" si="279"/>
        <v>0</v>
      </c>
      <c r="CU81" s="23">
        <f t="shared" si="279"/>
        <v>0</v>
      </c>
      <c r="CV81" s="23">
        <f t="shared" si="279"/>
        <v>0</v>
      </c>
      <c r="CW81" s="23">
        <f t="shared" si="279"/>
        <v>0</v>
      </c>
      <c r="CX81" s="23">
        <f t="shared" si="279"/>
        <v>0</v>
      </c>
      <c r="CY81" s="23">
        <f t="shared" si="279"/>
        <v>0</v>
      </c>
      <c r="CZ81" s="23">
        <f t="shared" si="279"/>
        <v>0</v>
      </c>
      <c r="DA81" s="23">
        <f t="shared" si="279"/>
        <v>0</v>
      </c>
      <c r="DB81" s="23">
        <f t="shared" si="279"/>
        <v>0</v>
      </c>
      <c r="DC81" s="23">
        <f t="shared" si="279"/>
        <v>0</v>
      </c>
      <c r="DD81" s="23">
        <f t="shared" si="279"/>
        <v>0</v>
      </c>
      <c r="DE81" s="226">
        <f t="shared" si="227"/>
        <v>0</v>
      </c>
      <c r="DF81" s="226">
        <f t="shared" si="228"/>
        <v>156744.21</v>
      </c>
      <c r="DG81" s="367">
        <f t="shared" si="229"/>
        <v>6744.21</v>
      </c>
    </row>
    <row r="82" spans="1:111" x14ac:dyDescent="0.25">
      <c r="A82" s="73" t="s">
        <v>155</v>
      </c>
      <c r="B82" s="240" t="s">
        <v>156</v>
      </c>
      <c r="C82" s="11"/>
      <c r="D82" s="12"/>
      <c r="E82" s="13"/>
      <c r="F82" s="14"/>
      <c r="G82" s="11"/>
      <c r="H82" s="18"/>
      <c r="I82" s="18"/>
      <c r="J82" s="19"/>
      <c r="K82" s="20"/>
      <c r="L82" s="18"/>
      <c r="M82" s="18"/>
      <c r="N82" s="19"/>
      <c r="O82" s="20"/>
      <c r="P82" s="18"/>
      <c r="Q82" s="21"/>
      <c r="R82" s="19"/>
      <c r="S82" s="21"/>
      <c r="T82" s="22"/>
      <c r="U82" s="23">
        <f>U83</f>
        <v>60</v>
      </c>
      <c r="V82" s="285">
        <f t="shared" si="275"/>
        <v>0</v>
      </c>
      <c r="W82" s="23">
        <f t="shared" si="275"/>
        <v>0</v>
      </c>
      <c r="X82" s="25">
        <f t="shared" si="13"/>
        <v>60</v>
      </c>
      <c r="Y82" s="23">
        <f t="shared" si="275"/>
        <v>0</v>
      </c>
      <c r="Z82" s="286">
        <f t="shared" si="275"/>
        <v>70</v>
      </c>
      <c r="AA82" s="23">
        <f t="shared" si="275"/>
        <v>0</v>
      </c>
      <c r="AB82" s="27">
        <f t="shared" si="14"/>
        <v>70</v>
      </c>
      <c r="AC82" s="28">
        <v>15.124000000000001</v>
      </c>
      <c r="AD82" s="23">
        <f t="shared" si="275"/>
        <v>0</v>
      </c>
      <c r="AE82" s="29">
        <f t="shared" si="15"/>
        <v>15.124000000000001</v>
      </c>
      <c r="AF82" s="234">
        <f t="shared" si="275"/>
        <v>0</v>
      </c>
      <c r="AG82" s="78">
        <f t="shared" si="275"/>
        <v>0</v>
      </c>
      <c r="AH82" s="23">
        <f t="shared" si="275"/>
        <v>0</v>
      </c>
      <c r="AI82" s="41">
        <f t="shared" si="16"/>
        <v>0</v>
      </c>
      <c r="AJ82" s="30">
        <f t="shared" si="275"/>
        <v>0</v>
      </c>
      <c r="AK82" s="32">
        <f t="shared" si="275"/>
        <v>0</v>
      </c>
      <c r="AL82" s="23">
        <f t="shared" si="275"/>
        <v>0</v>
      </c>
      <c r="AM82" s="7">
        <f t="shared" si="17"/>
        <v>0</v>
      </c>
      <c r="AN82" s="33">
        <f t="shared" si="276"/>
        <v>20</v>
      </c>
      <c r="AO82" s="23">
        <f t="shared" si="276"/>
        <v>0</v>
      </c>
      <c r="AP82" s="42">
        <f t="shared" si="254"/>
        <v>20</v>
      </c>
      <c r="AQ82" s="34">
        <f t="shared" si="276"/>
        <v>20</v>
      </c>
      <c r="AR82" s="23">
        <f t="shared" si="276"/>
        <v>0</v>
      </c>
      <c r="AS82" s="43">
        <f t="shared" si="255"/>
        <v>20</v>
      </c>
      <c r="AT82" s="35">
        <f t="shared" si="276"/>
        <v>20</v>
      </c>
      <c r="AU82" s="23">
        <f t="shared" si="276"/>
        <v>0</v>
      </c>
      <c r="AV82" s="44">
        <f t="shared" si="256"/>
        <v>20</v>
      </c>
      <c r="AW82" s="33">
        <f t="shared" si="276"/>
        <v>75</v>
      </c>
      <c r="AX82" s="234">
        <f t="shared" si="276"/>
        <v>0</v>
      </c>
      <c r="AY82" s="256">
        <f t="shared" si="251"/>
        <v>75</v>
      </c>
      <c r="AZ82" s="34">
        <f t="shared" si="276"/>
        <v>75</v>
      </c>
      <c r="BA82" s="234">
        <f t="shared" si="276"/>
        <v>0</v>
      </c>
      <c r="BB82" s="257">
        <f t="shared" si="252"/>
        <v>75</v>
      </c>
      <c r="BC82" s="258">
        <f t="shared" si="235"/>
        <v>75000</v>
      </c>
      <c r="BD82" s="23">
        <f t="shared" si="276"/>
        <v>0</v>
      </c>
      <c r="BE82" s="23">
        <f t="shared" si="276"/>
        <v>0</v>
      </c>
      <c r="BF82" s="37">
        <f t="shared" si="237"/>
        <v>75000</v>
      </c>
      <c r="BG82" s="30">
        <f t="shared" si="276"/>
        <v>0</v>
      </c>
      <c r="BH82" s="30">
        <f t="shared" si="276"/>
        <v>0</v>
      </c>
      <c r="BI82" s="26">
        <f t="shared" si="239"/>
        <v>75000</v>
      </c>
      <c r="BJ82" s="37">
        <f t="shared" si="277"/>
        <v>150000</v>
      </c>
      <c r="BK82" s="23">
        <f t="shared" si="276"/>
        <v>0</v>
      </c>
      <c r="BL82" s="272">
        <f t="shared" si="276"/>
        <v>75</v>
      </c>
      <c r="BM82" s="23">
        <f t="shared" si="276"/>
        <v>0</v>
      </c>
      <c r="BN82" s="259">
        <f t="shared" si="253"/>
        <v>75</v>
      </c>
      <c r="BO82" s="226">
        <f t="shared" si="242"/>
        <v>150000</v>
      </c>
      <c r="BP82" s="287">
        <f t="shared" si="278"/>
        <v>0</v>
      </c>
      <c r="BQ82" s="23">
        <f t="shared" si="278"/>
        <v>0</v>
      </c>
      <c r="BR82" s="226">
        <f t="shared" si="224"/>
        <v>0</v>
      </c>
      <c r="BS82" s="30">
        <f t="shared" si="215"/>
        <v>150000</v>
      </c>
      <c r="BT82" s="23">
        <f t="shared" si="278"/>
        <v>0</v>
      </c>
      <c r="BU82" s="23">
        <f t="shared" si="278"/>
        <v>0</v>
      </c>
      <c r="BV82" s="23">
        <f t="shared" si="278"/>
        <v>0</v>
      </c>
      <c r="BW82" s="23">
        <f t="shared" si="278"/>
        <v>0</v>
      </c>
      <c r="BX82" s="23">
        <f t="shared" si="278"/>
        <v>0</v>
      </c>
      <c r="BY82" s="286">
        <f t="shared" si="278"/>
        <v>0</v>
      </c>
      <c r="BZ82" s="288"/>
      <c r="CA82" s="30">
        <f t="shared" si="245"/>
        <v>150000</v>
      </c>
      <c r="CB82" s="23">
        <f t="shared" si="278"/>
        <v>0</v>
      </c>
      <c r="CC82" s="23">
        <f t="shared" si="278"/>
        <v>0</v>
      </c>
      <c r="CD82" s="23">
        <f t="shared" si="278"/>
        <v>0</v>
      </c>
      <c r="CE82" s="23">
        <f t="shared" si="278"/>
        <v>0</v>
      </c>
      <c r="CF82" s="226">
        <f t="shared" si="225"/>
        <v>0</v>
      </c>
      <c r="CG82" s="30">
        <f t="shared" si="247"/>
        <v>150000</v>
      </c>
      <c r="CH82" s="23">
        <f t="shared" si="279"/>
        <v>0</v>
      </c>
      <c r="CI82" s="23">
        <f t="shared" si="279"/>
        <v>0</v>
      </c>
      <c r="CJ82" s="23">
        <f t="shared" si="279"/>
        <v>0</v>
      </c>
      <c r="CK82" s="23">
        <f t="shared" si="279"/>
        <v>0</v>
      </c>
      <c r="CL82" s="23">
        <f t="shared" si="279"/>
        <v>0</v>
      </c>
      <c r="CM82" s="23">
        <f t="shared" si="279"/>
        <v>0</v>
      </c>
      <c r="CN82" s="23">
        <f t="shared" si="279"/>
        <v>0</v>
      </c>
      <c r="CO82" s="23">
        <f t="shared" si="279"/>
        <v>0</v>
      </c>
      <c r="CP82" s="23">
        <f t="shared" si="279"/>
        <v>0</v>
      </c>
      <c r="CQ82" s="173">
        <f t="shared" si="279"/>
        <v>6744.21</v>
      </c>
      <c r="CR82" s="226">
        <f t="shared" si="226"/>
        <v>6744.21</v>
      </c>
      <c r="CS82" s="30">
        <f t="shared" si="249"/>
        <v>156744.21</v>
      </c>
      <c r="CT82" s="23">
        <f t="shared" si="279"/>
        <v>0</v>
      </c>
      <c r="CU82" s="23">
        <f t="shared" si="279"/>
        <v>0</v>
      </c>
      <c r="CV82" s="23">
        <f t="shared" si="279"/>
        <v>0</v>
      </c>
      <c r="CW82" s="23">
        <f t="shared" si="279"/>
        <v>0</v>
      </c>
      <c r="CX82" s="23">
        <f t="shared" si="279"/>
        <v>0</v>
      </c>
      <c r="CY82" s="23">
        <f t="shared" si="279"/>
        <v>0</v>
      </c>
      <c r="CZ82" s="23">
        <f t="shared" si="279"/>
        <v>0</v>
      </c>
      <c r="DA82" s="23">
        <f t="shared" si="279"/>
        <v>0</v>
      </c>
      <c r="DB82" s="23">
        <f t="shared" si="279"/>
        <v>0</v>
      </c>
      <c r="DC82" s="23">
        <f t="shared" si="279"/>
        <v>0</v>
      </c>
      <c r="DD82" s="23">
        <f t="shared" si="279"/>
        <v>0</v>
      </c>
      <c r="DE82" s="226">
        <f t="shared" si="227"/>
        <v>0</v>
      </c>
      <c r="DF82" s="226">
        <f t="shared" si="228"/>
        <v>156744.21</v>
      </c>
      <c r="DG82" s="367">
        <f t="shared" si="229"/>
        <v>6744.21</v>
      </c>
    </row>
    <row r="83" spans="1:111" ht="24" x14ac:dyDescent="0.25">
      <c r="A83" s="73" t="s">
        <v>157</v>
      </c>
      <c r="B83" s="240" t="s">
        <v>158</v>
      </c>
      <c r="C83" s="11"/>
      <c r="D83" s="12"/>
      <c r="E83" s="13"/>
      <c r="F83" s="14"/>
      <c r="G83" s="11"/>
      <c r="H83" s="18"/>
      <c r="I83" s="18"/>
      <c r="J83" s="19"/>
      <c r="K83" s="20"/>
      <c r="L83" s="18"/>
      <c r="M83" s="18"/>
      <c r="N83" s="19"/>
      <c r="O83" s="20"/>
      <c r="P83" s="18"/>
      <c r="Q83" s="21"/>
      <c r="R83" s="19"/>
      <c r="S83" s="21"/>
      <c r="T83" s="22"/>
      <c r="U83" s="23">
        <v>60</v>
      </c>
      <c r="V83" s="24"/>
      <c r="W83" s="18"/>
      <c r="X83" s="25">
        <f t="shared" si="13"/>
        <v>60</v>
      </c>
      <c r="Y83" s="18"/>
      <c r="Z83" s="26">
        <v>70</v>
      </c>
      <c r="AA83" s="18"/>
      <c r="AB83" s="27">
        <f t="shared" si="14"/>
        <v>70</v>
      </c>
      <c r="AC83" s="28">
        <v>15.124000000000001</v>
      </c>
      <c r="AD83" s="18"/>
      <c r="AE83" s="29">
        <f t="shared" si="15"/>
        <v>15.124000000000001</v>
      </c>
      <c r="AF83" s="30">
        <v>0</v>
      </c>
      <c r="AG83" s="31"/>
      <c r="AH83" s="18"/>
      <c r="AI83" s="41">
        <f t="shared" si="16"/>
        <v>0</v>
      </c>
      <c r="AJ83" s="30">
        <v>0</v>
      </c>
      <c r="AK83" s="32"/>
      <c r="AL83" s="18"/>
      <c r="AM83" s="7">
        <f t="shared" si="17"/>
        <v>0</v>
      </c>
      <c r="AN83" s="33">
        <v>20</v>
      </c>
      <c r="AO83" s="18"/>
      <c r="AP83" s="42">
        <f t="shared" si="254"/>
        <v>20</v>
      </c>
      <c r="AQ83" s="34">
        <v>20</v>
      </c>
      <c r="AR83" s="18"/>
      <c r="AS83" s="43">
        <f t="shared" si="255"/>
        <v>20</v>
      </c>
      <c r="AT83" s="35">
        <v>20</v>
      </c>
      <c r="AU83" s="18"/>
      <c r="AV83" s="44">
        <f t="shared" si="256"/>
        <v>20</v>
      </c>
      <c r="AW83" s="36">
        <v>75</v>
      </c>
      <c r="AX83" s="30"/>
      <c r="AY83" s="256">
        <f t="shared" si="251"/>
        <v>75</v>
      </c>
      <c r="AZ83" s="37">
        <v>75</v>
      </c>
      <c r="BA83" s="30"/>
      <c r="BB83" s="257">
        <f t="shared" si="252"/>
        <v>75</v>
      </c>
      <c r="BC83" s="258">
        <f t="shared" si="235"/>
        <v>75000</v>
      </c>
      <c r="BD83" s="18"/>
      <c r="BE83" s="18"/>
      <c r="BF83" s="37">
        <f t="shared" si="237"/>
        <v>75000</v>
      </c>
      <c r="BG83" s="30"/>
      <c r="BH83" s="30"/>
      <c r="BI83" s="26">
        <f t="shared" si="239"/>
        <v>75000</v>
      </c>
      <c r="BJ83" s="37">
        <v>150000</v>
      </c>
      <c r="BK83" s="18"/>
      <c r="BL83" s="22">
        <v>75</v>
      </c>
      <c r="BM83" s="18"/>
      <c r="BN83" s="259">
        <f t="shared" si="253"/>
        <v>75</v>
      </c>
      <c r="BO83" s="226">
        <f t="shared" si="242"/>
        <v>150000</v>
      </c>
      <c r="BP83" s="156"/>
      <c r="BQ83" s="18"/>
      <c r="BR83" s="226">
        <f t="shared" si="224"/>
        <v>0</v>
      </c>
      <c r="BS83" s="30">
        <f t="shared" si="215"/>
        <v>150000</v>
      </c>
      <c r="BT83" s="18"/>
      <c r="BU83" s="18"/>
      <c r="BV83" s="18"/>
      <c r="BW83" s="18"/>
      <c r="BX83" s="18"/>
      <c r="BY83" s="26"/>
      <c r="BZ83" s="226"/>
      <c r="CA83" s="30">
        <f t="shared" si="245"/>
        <v>150000</v>
      </c>
      <c r="CB83" s="18"/>
      <c r="CC83" s="18"/>
      <c r="CD83" s="18"/>
      <c r="CE83" s="18"/>
      <c r="CF83" s="226">
        <f t="shared" si="225"/>
        <v>0</v>
      </c>
      <c r="CG83" s="30">
        <f t="shared" si="247"/>
        <v>150000</v>
      </c>
      <c r="CH83" s="18"/>
      <c r="CI83" s="18"/>
      <c r="CJ83" s="18"/>
      <c r="CK83" s="18"/>
      <c r="CL83" s="18"/>
      <c r="CM83" s="18"/>
      <c r="CN83" s="18"/>
      <c r="CO83" s="18"/>
      <c r="CP83" s="18"/>
      <c r="CQ83" s="169">
        <v>6744.21</v>
      </c>
      <c r="CR83" s="226">
        <f t="shared" si="226"/>
        <v>6744.21</v>
      </c>
      <c r="CS83" s="30">
        <f t="shared" si="249"/>
        <v>156744.21</v>
      </c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226">
        <f t="shared" si="227"/>
        <v>0</v>
      </c>
      <c r="DF83" s="226">
        <f t="shared" si="228"/>
        <v>156744.21</v>
      </c>
      <c r="DG83" s="367">
        <f t="shared" si="229"/>
        <v>6744.21</v>
      </c>
    </row>
    <row r="84" spans="1:111" ht="24" x14ac:dyDescent="0.25">
      <c r="A84" s="58" t="s">
        <v>159</v>
      </c>
      <c r="B84" s="143" t="s">
        <v>160</v>
      </c>
      <c r="C84" s="8">
        <f>C85+C88</f>
        <v>18700</v>
      </c>
      <c r="D84" s="15">
        <f>D85+D88</f>
        <v>23505</v>
      </c>
      <c r="E84" s="16">
        <f>E85+E88</f>
        <v>18700</v>
      </c>
      <c r="F84" s="10">
        <f>F85+F88</f>
        <v>18700</v>
      </c>
      <c r="G84" s="8">
        <f>G85+G88</f>
        <v>18700</v>
      </c>
      <c r="H84" s="18">
        <f>H85+H88+H91</f>
        <v>36753</v>
      </c>
      <c r="I84" s="18">
        <f>I85+I88+I91</f>
        <v>37752</v>
      </c>
      <c r="J84" s="19">
        <f t="shared" ref="J84:AD84" si="280">J85+J88</f>
        <v>36453</v>
      </c>
      <c r="K84" s="20">
        <f t="shared" si="280"/>
        <v>37452</v>
      </c>
      <c r="L84" s="18">
        <f t="shared" si="280"/>
        <v>0</v>
      </c>
      <c r="M84" s="18">
        <f t="shared" si="280"/>
        <v>0</v>
      </c>
      <c r="N84" s="19">
        <f t="shared" si="280"/>
        <v>36453</v>
      </c>
      <c r="O84" s="20">
        <f t="shared" si="280"/>
        <v>37452</v>
      </c>
      <c r="P84" s="18">
        <f t="shared" si="280"/>
        <v>0</v>
      </c>
      <c r="Q84" s="21">
        <f t="shared" si="280"/>
        <v>0</v>
      </c>
      <c r="R84" s="19">
        <f t="shared" si="11"/>
        <v>36453</v>
      </c>
      <c r="S84" s="21">
        <f t="shared" si="280"/>
        <v>0</v>
      </c>
      <c r="T84" s="22">
        <f t="shared" si="12"/>
        <v>36453</v>
      </c>
      <c r="U84" s="23">
        <f t="shared" si="280"/>
        <v>32100</v>
      </c>
      <c r="V84" s="24">
        <f t="shared" si="280"/>
        <v>0</v>
      </c>
      <c r="W84" s="18">
        <f t="shared" si="280"/>
        <v>0</v>
      </c>
      <c r="X84" s="25">
        <f t="shared" ref="X84:X171" si="281">U84+V84+W84</f>
        <v>32100</v>
      </c>
      <c r="Y84" s="18">
        <f t="shared" si="280"/>
        <v>0</v>
      </c>
      <c r="Z84" s="26">
        <f t="shared" si="280"/>
        <v>25000</v>
      </c>
      <c r="AA84" s="18">
        <f t="shared" si="280"/>
        <v>0</v>
      </c>
      <c r="AB84" s="27">
        <f t="shared" ref="AB84:AB169" si="282">Z84+AA84</f>
        <v>25000</v>
      </c>
      <c r="AC84" s="28">
        <f>AC87+AC88</f>
        <v>21828.799999999999</v>
      </c>
      <c r="AD84" s="18">
        <f t="shared" si="280"/>
        <v>0</v>
      </c>
      <c r="AE84" s="29">
        <f t="shared" ref="AE84:AE167" si="283">AC84+AD84</f>
        <v>21828.799999999999</v>
      </c>
      <c r="AF84" s="30">
        <f>AF85+AF88</f>
        <v>17500</v>
      </c>
      <c r="AG84" s="31">
        <f t="shared" ref="AG84:AH84" si="284">AG85+AG88</f>
        <v>16500</v>
      </c>
      <c r="AH84" s="18">
        <f t="shared" si="284"/>
        <v>0</v>
      </c>
      <c r="AI84" s="41">
        <f t="shared" ref="AI84:AI167" si="285">AG84+AH84</f>
        <v>16500</v>
      </c>
      <c r="AJ84" s="30">
        <f t="shared" ref="AJ84:AL84" si="286">AJ85+AJ88</f>
        <v>30100</v>
      </c>
      <c r="AK84" s="32">
        <f t="shared" si="286"/>
        <v>22800</v>
      </c>
      <c r="AL84" s="18">
        <f t="shared" si="286"/>
        <v>0</v>
      </c>
      <c r="AM84" s="7">
        <f t="shared" ref="AM84:AM167" si="287">AK84+AL84</f>
        <v>22800</v>
      </c>
      <c r="AN84" s="33">
        <f t="shared" ref="AN84:AU84" si="288">AN85+AN88</f>
        <v>5830</v>
      </c>
      <c r="AO84" s="18">
        <f t="shared" si="288"/>
        <v>0</v>
      </c>
      <c r="AP84" s="42">
        <f t="shared" si="254"/>
        <v>5830</v>
      </c>
      <c r="AQ84" s="34">
        <f t="shared" si="288"/>
        <v>38630</v>
      </c>
      <c r="AR84" s="18">
        <f t="shared" si="288"/>
        <v>0</v>
      </c>
      <c r="AS84" s="43">
        <f t="shared" si="255"/>
        <v>38630</v>
      </c>
      <c r="AT84" s="35">
        <f t="shared" si="288"/>
        <v>45830</v>
      </c>
      <c r="AU84" s="18">
        <f t="shared" si="288"/>
        <v>0</v>
      </c>
      <c r="AV84" s="44">
        <f t="shared" si="256"/>
        <v>45830</v>
      </c>
      <c r="AW84" s="36">
        <f t="shared" ref="AW84:BM84" si="289">AW85+AW88</f>
        <v>1000</v>
      </c>
      <c r="AX84" s="30">
        <f t="shared" si="289"/>
        <v>0</v>
      </c>
      <c r="AY84" s="256">
        <f t="shared" si="251"/>
        <v>1000</v>
      </c>
      <c r="AZ84" s="37">
        <f t="shared" si="289"/>
        <v>23000</v>
      </c>
      <c r="BA84" s="30">
        <f t="shared" si="289"/>
        <v>0</v>
      </c>
      <c r="BB84" s="257">
        <f t="shared" si="252"/>
        <v>23000</v>
      </c>
      <c r="BC84" s="258">
        <f t="shared" si="235"/>
        <v>23000000</v>
      </c>
      <c r="BD84" s="18">
        <f t="shared" ref="BD84:BE84" si="290">BD85+BD88</f>
        <v>0</v>
      </c>
      <c r="BE84" s="18">
        <f t="shared" si="290"/>
        <v>0</v>
      </c>
      <c r="BF84" s="37">
        <f t="shared" si="237"/>
        <v>23000000</v>
      </c>
      <c r="BG84" s="30">
        <f t="shared" ref="BG84:BH84" si="291">BG85+BG88</f>
        <v>0</v>
      </c>
      <c r="BH84" s="30">
        <f t="shared" si="291"/>
        <v>0</v>
      </c>
      <c r="BI84" s="26">
        <f t="shared" si="239"/>
        <v>23000000</v>
      </c>
      <c r="BJ84" s="37">
        <f t="shared" ref="BJ84" si="292">BJ85+BJ88</f>
        <v>1000000</v>
      </c>
      <c r="BK84" s="18">
        <f t="shared" ref="BK84" si="293">BK85+BK88</f>
        <v>0</v>
      </c>
      <c r="BL84" s="22">
        <f t="shared" si="289"/>
        <v>24000</v>
      </c>
      <c r="BM84" s="18">
        <f t="shared" si="289"/>
        <v>0</v>
      </c>
      <c r="BN84" s="259">
        <f t="shared" si="253"/>
        <v>24000</v>
      </c>
      <c r="BO84" s="226">
        <f t="shared" si="242"/>
        <v>1000000</v>
      </c>
      <c r="BP84" s="156">
        <f t="shared" ref="BP84:BT84" si="294">BP85+BP88</f>
        <v>0</v>
      </c>
      <c r="BQ84" s="18">
        <f t="shared" si="294"/>
        <v>0</v>
      </c>
      <c r="BR84" s="226">
        <f t="shared" si="224"/>
        <v>0</v>
      </c>
      <c r="BS84" s="30">
        <f t="shared" si="215"/>
        <v>1000000</v>
      </c>
      <c r="BT84" s="18">
        <f t="shared" si="294"/>
        <v>0</v>
      </c>
      <c r="BU84" s="18">
        <f t="shared" ref="BU84:CD84" si="295">BU85+BU88</f>
        <v>0</v>
      </c>
      <c r="BV84" s="18">
        <f t="shared" si="295"/>
        <v>0</v>
      </c>
      <c r="BW84" s="18">
        <f t="shared" si="295"/>
        <v>0</v>
      </c>
      <c r="BX84" s="18">
        <f t="shared" si="295"/>
        <v>0</v>
      </c>
      <c r="BY84" s="26">
        <f t="shared" si="295"/>
        <v>0</v>
      </c>
      <c r="BZ84" s="226"/>
      <c r="CA84" s="30">
        <f t="shared" si="245"/>
        <v>1000000</v>
      </c>
      <c r="CB84" s="18">
        <f t="shared" si="295"/>
        <v>0</v>
      </c>
      <c r="CC84" s="18">
        <f t="shared" si="295"/>
        <v>0</v>
      </c>
      <c r="CD84" s="18">
        <f t="shared" si="295"/>
        <v>0</v>
      </c>
      <c r="CE84" s="18">
        <f t="shared" ref="CE84" si="296">CE85+CE88</f>
        <v>0</v>
      </c>
      <c r="CF84" s="226">
        <f t="shared" si="225"/>
        <v>0</v>
      </c>
      <c r="CG84" s="30">
        <f t="shared" si="247"/>
        <v>1000000</v>
      </c>
      <c r="CH84" s="18">
        <f t="shared" ref="CH84:DD84" si="297">CH85+CH88</f>
        <v>0</v>
      </c>
      <c r="CI84" s="18">
        <f t="shared" si="297"/>
        <v>0</v>
      </c>
      <c r="CJ84" s="18">
        <f t="shared" si="297"/>
        <v>0</v>
      </c>
      <c r="CK84" s="18">
        <f t="shared" si="297"/>
        <v>0</v>
      </c>
      <c r="CL84" s="18">
        <f t="shared" si="297"/>
        <v>0</v>
      </c>
      <c r="CM84" s="18">
        <f t="shared" si="297"/>
        <v>0</v>
      </c>
      <c r="CN84" s="18">
        <f t="shared" si="297"/>
        <v>0</v>
      </c>
      <c r="CO84" s="18">
        <f t="shared" si="297"/>
        <v>0</v>
      </c>
      <c r="CP84" s="18">
        <f t="shared" si="297"/>
        <v>0</v>
      </c>
      <c r="CQ84" s="169">
        <f t="shared" si="297"/>
        <v>5754945.2999999998</v>
      </c>
      <c r="CR84" s="226">
        <f t="shared" si="226"/>
        <v>5754945.2999999998</v>
      </c>
      <c r="CS84" s="30">
        <f t="shared" si="249"/>
        <v>6754945.2999999998</v>
      </c>
      <c r="CT84" s="18">
        <f t="shared" si="297"/>
        <v>0</v>
      </c>
      <c r="CU84" s="18">
        <f t="shared" si="297"/>
        <v>0</v>
      </c>
      <c r="CV84" s="18">
        <f t="shared" si="297"/>
        <v>0</v>
      </c>
      <c r="CW84" s="18">
        <f t="shared" si="297"/>
        <v>0</v>
      </c>
      <c r="CX84" s="18">
        <f t="shared" si="297"/>
        <v>0</v>
      </c>
      <c r="CY84" s="18">
        <f t="shared" si="297"/>
        <v>0</v>
      </c>
      <c r="CZ84" s="18">
        <f t="shared" si="297"/>
        <v>0</v>
      </c>
      <c r="DA84" s="18">
        <f t="shared" si="297"/>
        <v>0</v>
      </c>
      <c r="DB84" s="18">
        <f t="shared" si="297"/>
        <v>0</v>
      </c>
      <c r="DC84" s="18">
        <f t="shared" si="297"/>
        <v>0</v>
      </c>
      <c r="DD84" s="18">
        <f t="shared" si="297"/>
        <v>0</v>
      </c>
      <c r="DE84" s="226">
        <f t="shared" si="227"/>
        <v>0</v>
      </c>
      <c r="DF84" s="226">
        <f t="shared" si="228"/>
        <v>6754945.2999999998</v>
      </c>
      <c r="DG84" s="367">
        <f t="shared" si="229"/>
        <v>5754945.2999999998</v>
      </c>
    </row>
    <row r="85" spans="1:111" ht="72" x14ac:dyDescent="0.25">
      <c r="A85" s="73" t="s">
        <v>161</v>
      </c>
      <c r="B85" s="59" t="s">
        <v>162</v>
      </c>
      <c r="C85" s="11">
        <f t="shared" ref="C85:Q86" si="298">C86</f>
        <v>4000</v>
      </c>
      <c r="D85" s="12">
        <f t="shared" si="298"/>
        <v>4000</v>
      </c>
      <c r="E85" s="13">
        <f t="shared" si="298"/>
        <v>4000</v>
      </c>
      <c r="F85" s="14">
        <f t="shared" si="298"/>
        <v>4000</v>
      </c>
      <c r="G85" s="11">
        <f t="shared" si="298"/>
        <v>4000</v>
      </c>
      <c r="H85" s="18">
        <f t="shared" si="298"/>
        <v>17778</v>
      </c>
      <c r="I85" s="18">
        <f t="shared" si="298"/>
        <v>18777</v>
      </c>
      <c r="J85" s="19">
        <f t="shared" si="298"/>
        <v>17778</v>
      </c>
      <c r="K85" s="20">
        <f t="shared" si="298"/>
        <v>18777</v>
      </c>
      <c r="L85" s="18">
        <f t="shared" si="298"/>
        <v>0</v>
      </c>
      <c r="M85" s="18">
        <f t="shared" si="298"/>
        <v>0</v>
      </c>
      <c r="N85" s="19">
        <f t="shared" si="298"/>
        <v>17778</v>
      </c>
      <c r="O85" s="20">
        <f t="shared" si="298"/>
        <v>18777</v>
      </c>
      <c r="P85" s="18">
        <f t="shared" si="298"/>
        <v>0</v>
      </c>
      <c r="Q85" s="21">
        <f t="shared" si="298"/>
        <v>0</v>
      </c>
      <c r="R85" s="19">
        <f t="shared" si="11"/>
        <v>17778</v>
      </c>
      <c r="S85" s="21">
        <f t="shared" ref="S85:AL86" si="299">S86</f>
        <v>0</v>
      </c>
      <c r="T85" s="22">
        <f t="shared" si="12"/>
        <v>17778</v>
      </c>
      <c r="U85" s="23">
        <f t="shared" si="299"/>
        <v>2000</v>
      </c>
      <c r="V85" s="24">
        <f t="shared" si="299"/>
        <v>0</v>
      </c>
      <c r="W85" s="18">
        <f t="shared" si="299"/>
        <v>0</v>
      </c>
      <c r="X85" s="25">
        <f t="shared" si="281"/>
        <v>2000</v>
      </c>
      <c r="Y85" s="18">
        <f t="shared" si="299"/>
        <v>0</v>
      </c>
      <c r="Z85" s="26">
        <f t="shared" si="299"/>
        <v>2000</v>
      </c>
      <c r="AA85" s="18">
        <f t="shared" si="299"/>
        <v>0</v>
      </c>
      <c r="AB85" s="27">
        <f t="shared" si="282"/>
        <v>2000</v>
      </c>
      <c r="AC85" s="28">
        <f>AC86</f>
        <v>16828.8</v>
      </c>
      <c r="AD85" s="18">
        <f t="shared" si="299"/>
        <v>0</v>
      </c>
      <c r="AE85" s="29">
        <f t="shared" si="283"/>
        <v>16828.8</v>
      </c>
      <c r="AF85" s="30">
        <f t="shared" si="299"/>
        <v>13000</v>
      </c>
      <c r="AG85" s="31">
        <f t="shared" si="299"/>
        <v>14000</v>
      </c>
      <c r="AH85" s="18">
        <f t="shared" si="299"/>
        <v>0</v>
      </c>
      <c r="AI85" s="41">
        <f t="shared" si="285"/>
        <v>14000</v>
      </c>
      <c r="AJ85" s="30">
        <f t="shared" si="299"/>
        <v>25600</v>
      </c>
      <c r="AK85" s="32">
        <f t="shared" si="299"/>
        <v>20300</v>
      </c>
      <c r="AL85" s="18">
        <f t="shared" si="299"/>
        <v>0</v>
      </c>
      <c r="AM85" s="7">
        <f t="shared" si="287"/>
        <v>20300</v>
      </c>
      <c r="AN85" s="33">
        <f t="shared" ref="AN85:BM86" si="300">AN86</f>
        <v>3330</v>
      </c>
      <c r="AO85" s="18">
        <f t="shared" si="300"/>
        <v>0</v>
      </c>
      <c r="AP85" s="42">
        <f t="shared" si="254"/>
        <v>3330</v>
      </c>
      <c r="AQ85" s="34">
        <f t="shared" si="300"/>
        <v>3330</v>
      </c>
      <c r="AR85" s="18">
        <f t="shared" si="300"/>
        <v>0</v>
      </c>
      <c r="AS85" s="43">
        <f t="shared" si="255"/>
        <v>3330</v>
      </c>
      <c r="AT85" s="35">
        <f t="shared" si="300"/>
        <v>3330</v>
      </c>
      <c r="AU85" s="18">
        <f t="shared" si="300"/>
        <v>0</v>
      </c>
      <c r="AV85" s="44">
        <f t="shared" si="256"/>
        <v>3330</v>
      </c>
      <c r="AW85" s="36">
        <f t="shared" si="300"/>
        <v>200</v>
      </c>
      <c r="AX85" s="30">
        <f t="shared" si="300"/>
        <v>0</v>
      </c>
      <c r="AY85" s="256">
        <f t="shared" si="251"/>
        <v>200</v>
      </c>
      <c r="AZ85" s="37">
        <f t="shared" si="300"/>
        <v>200</v>
      </c>
      <c r="BA85" s="30">
        <f t="shared" si="300"/>
        <v>0</v>
      </c>
      <c r="BB85" s="257">
        <f t="shared" si="252"/>
        <v>200</v>
      </c>
      <c r="BC85" s="258">
        <f t="shared" si="235"/>
        <v>200000</v>
      </c>
      <c r="BD85" s="18">
        <f t="shared" si="300"/>
        <v>0</v>
      </c>
      <c r="BE85" s="18">
        <f t="shared" si="300"/>
        <v>0</v>
      </c>
      <c r="BF85" s="37">
        <f t="shared" si="237"/>
        <v>200000</v>
      </c>
      <c r="BG85" s="30">
        <f t="shared" si="300"/>
        <v>0</v>
      </c>
      <c r="BH85" s="30">
        <f t="shared" si="300"/>
        <v>0</v>
      </c>
      <c r="BI85" s="26">
        <f t="shared" si="239"/>
        <v>200000</v>
      </c>
      <c r="BJ85" s="37">
        <f t="shared" ref="BJ85:BJ86" si="301">BJ86</f>
        <v>200000</v>
      </c>
      <c r="BK85" s="18">
        <f t="shared" si="300"/>
        <v>0</v>
      </c>
      <c r="BL85" s="22">
        <f t="shared" si="300"/>
        <v>200</v>
      </c>
      <c r="BM85" s="18">
        <f t="shared" si="300"/>
        <v>0</v>
      </c>
      <c r="BN85" s="259">
        <f t="shared" si="253"/>
        <v>200</v>
      </c>
      <c r="BO85" s="226">
        <f t="shared" si="242"/>
        <v>200000</v>
      </c>
      <c r="BP85" s="156">
        <f t="shared" ref="BP85:CH86" si="302">BP86</f>
        <v>0</v>
      </c>
      <c r="BQ85" s="18">
        <f t="shared" si="302"/>
        <v>0</v>
      </c>
      <c r="BR85" s="226">
        <f t="shared" si="224"/>
        <v>0</v>
      </c>
      <c r="BS85" s="30">
        <f t="shared" si="215"/>
        <v>200000</v>
      </c>
      <c r="BT85" s="18">
        <f t="shared" si="302"/>
        <v>0</v>
      </c>
      <c r="BU85" s="18">
        <f t="shared" si="302"/>
        <v>0</v>
      </c>
      <c r="BV85" s="18">
        <f t="shared" si="302"/>
        <v>0</v>
      </c>
      <c r="BW85" s="18">
        <f t="shared" si="302"/>
        <v>0</v>
      </c>
      <c r="BX85" s="18">
        <f t="shared" si="302"/>
        <v>0</v>
      </c>
      <c r="BY85" s="26">
        <f t="shared" si="302"/>
        <v>0</v>
      </c>
      <c r="BZ85" s="226"/>
      <c r="CA85" s="30">
        <f t="shared" si="245"/>
        <v>200000</v>
      </c>
      <c r="CB85" s="18">
        <f t="shared" si="302"/>
        <v>0</v>
      </c>
      <c r="CC85" s="18">
        <f t="shared" si="302"/>
        <v>0</v>
      </c>
      <c r="CD85" s="18">
        <f t="shared" si="302"/>
        <v>0</v>
      </c>
      <c r="CE85" s="18">
        <f t="shared" si="302"/>
        <v>0</v>
      </c>
      <c r="CF85" s="226">
        <f t="shared" si="225"/>
        <v>0</v>
      </c>
      <c r="CG85" s="30">
        <f t="shared" si="247"/>
        <v>200000</v>
      </c>
      <c r="CH85" s="18">
        <f t="shared" si="302"/>
        <v>0</v>
      </c>
      <c r="CI85" s="18">
        <f t="shared" ref="CH85:DD86" si="303">CI86</f>
        <v>0</v>
      </c>
      <c r="CJ85" s="18">
        <f t="shared" si="303"/>
        <v>0</v>
      </c>
      <c r="CK85" s="18">
        <f t="shared" si="303"/>
        <v>0</v>
      </c>
      <c r="CL85" s="18">
        <f t="shared" si="303"/>
        <v>0</v>
      </c>
      <c r="CM85" s="18">
        <f t="shared" si="303"/>
        <v>0</v>
      </c>
      <c r="CN85" s="18">
        <f t="shared" si="303"/>
        <v>0</v>
      </c>
      <c r="CO85" s="18">
        <f t="shared" si="303"/>
        <v>0</v>
      </c>
      <c r="CP85" s="18">
        <f t="shared" si="303"/>
        <v>0</v>
      </c>
      <c r="CQ85" s="169">
        <f t="shared" si="303"/>
        <v>0</v>
      </c>
      <c r="CR85" s="226">
        <f t="shared" si="226"/>
        <v>0</v>
      </c>
      <c r="CS85" s="30">
        <f t="shared" si="249"/>
        <v>200000</v>
      </c>
      <c r="CT85" s="18">
        <f t="shared" si="303"/>
        <v>0</v>
      </c>
      <c r="CU85" s="18">
        <f t="shared" si="303"/>
        <v>0</v>
      </c>
      <c r="CV85" s="18">
        <f t="shared" si="303"/>
        <v>0</v>
      </c>
      <c r="CW85" s="18">
        <f t="shared" si="303"/>
        <v>0</v>
      </c>
      <c r="CX85" s="18">
        <f t="shared" si="303"/>
        <v>0</v>
      </c>
      <c r="CY85" s="18">
        <f t="shared" si="303"/>
        <v>0</v>
      </c>
      <c r="CZ85" s="18">
        <f t="shared" si="303"/>
        <v>0</v>
      </c>
      <c r="DA85" s="18">
        <f t="shared" si="303"/>
        <v>0</v>
      </c>
      <c r="DB85" s="18">
        <f t="shared" si="303"/>
        <v>0</v>
      </c>
      <c r="DC85" s="18">
        <f t="shared" si="303"/>
        <v>0</v>
      </c>
      <c r="DD85" s="18">
        <f t="shared" si="303"/>
        <v>0</v>
      </c>
      <c r="DE85" s="226">
        <f t="shared" si="227"/>
        <v>0</v>
      </c>
      <c r="DF85" s="226">
        <f t="shared" si="228"/>
        <v>200000</v>
      </c>
      <c r="DG85" s="367">
        <f t="shared" si="229"/>
        <v>0</v>
      </c>
    </row>
    <row r="86" spans="1:111" ht="72" x14ac:dyDescent="0.25">
      <c r="A86" s="73" t="s">
        <v>163</v>
      </c>
      <c r="B86" s="59" t="s">
        <v>164</v>
      </c>
      <c r="C86" s="11">
        <f t="shared" si="298"/>
        <v>4000</v>
      </c>
      <c r="D86" s="12">
        <f t="shared" si="298"/>
        <v>4000</v>
      </c>
      <c r="E86" s="13">
        <f t="shared" si="298"/>
        <v>4000</v>
      </c>
      <c r="F86" s="14">
        <f t="shared" si="298"/>
        <v>4000</v>
      </c>
      <c r="G86" s="11">
        <f t="shared" si="298"/>
        <v>4000</v>
      </c>
      <c r="H86" s="18">
        <f t="shared" si="298"/>
        <v>17778</v>
      </c>
      <c r="I86" s="18">
        <f t="shared" si="298"/>
        <v>18777</v>
      </c>
      <c r="J86" s="19">
        <f t="shared" si="298"/>
        <v>17778</v>
      </c>
      <c r="K86" s="20">
        <f t="shared" si="298"/>
        <v>18777</v>
      </c>
      <c r="L86" s="18">
        <f t="shared" si="298"/>
        <v>0</v>
      </c>
      <c r="M86" s="18">
        <f t="shared" si="298"/>
        <v>0</v>
      </c>
      <c r="N86" s="19">
        <f t="shared" si="298"/>
        <v>17778</v>
      </c>
      <c r="O86" s="20">
        <f t="shared" si="298"/>
        <v>18777</v>
      </c>
      <c r="P86" s="18">
        <f t="shared" si="298"/>
        <v>0</v>
      </c>
      <c r="Q86" s="21">
        <f t="shared" si="298"/>
        <v>0</v>
      </c>
      <c r="R86" s="19">
        <f t="shared" si="11"/>
        <v>17778</v>
      </c>
      <c r="S86" s="21">
        <f t="shared" si="299"/>
        <v>0</v>
      </c>
      <c r="T86" s="22">
        <f t="shared" si="12"/>
        <v>17778</v>
      </c>
      <c r="U86" s="23">
        <f t="shared" si="299"/>
        <v>2000</v>
      </c>
      <c r="V86" s="24">
        <f t="shared" si="299"/>
        <v>0</v>
      </c>
      <c r="W86" s="18">
        <f t="shared" si="299"/>
        <v>0</v>
      </c>
      <c r="X86" s="25">
        <f t="shared" si="281"/>
        <v>2000</v>
      </c>
      <c r="Y86" s="18">
        <f t="shared" si="299"/>
        <v>0</v>
      </c>
      <c r="Z86" s="26">
        <f t="shared" si="299"/>
        <v>2000</v>
      </c>
      <c r="AA86" s="18">
        <f t="shared" si="299"/>
        <v>0</v>
      </c>
      <c r="AB86" s="27">
        <f t="shared" si="282"/>
        <v>2000</v>
      </c>
      <c r="AC86" s="28">
        <f>AC87</f>
        <v>16828.8</v>
      </c>
      <c r="AD86" s="18">
        <f t="shared" si="299"/>
        <v>0</v>
      </c>
      <c r="AE86" s="29">
        <f t="shared" si="283"/>
        <v>16828.8</v>
      </c>
      <c r="AF86" s="30">
        <f t="shared" si="299"/>
        <v>13000</v>
      </c>
      <c r="AG86" s="31">
        <f t="shared" si="299"/>
        <v>14000</v>
      </c>
      <c r="AH86" s="18">
        <f t="shared" si="299"/>
        <v>0</v>
      </c>
      <c r="AI86" s="41">
        <f t="shared" si="285"/>
        <v>14000</v>
      </c>
      <c r="AJ86" s="30">
        <f t="shared" si="299"/>
        <v>25600</v>
      </c>
      <c r="AK86" s="32">
        <f t="shared" si="299"/>
        <v>20300</v>
      </c>
      <c r="AL86" s="18">
        <f t="shared" si="299"/>
        <v>0</v>
      </c>
      <c r="AM86" s="7">
        <f t="shared" si="287"/>
        <v>20300</v>
      </c>
      <c r="AN86" s="33">
        <f t="shared" si="300"/>
        <v>3330</v>
      </c>
      <c r="AO86" s="18">
        <f t="shared" si="300"/>
        <v>0</v>
      </c>
      <c r="AP86" s="42">
        <f t="shared" si="254"/>
        <v>3330</v>
      </c>
      <c r="AQ86" s="34">
        <f t="shared" si="300"/>
        <v>3330</v>
      </c>
      <c r="AR86" s="18">
        <f t="shared" si="300"/>
        <v>0</v>
      </c>
      <c r="AS86" s="43">
        <f t="shared" si="255"/>
        <v>3330</v>
      </c>
      <c r="AT86" s="35">
        <f t="shared" si="300"/>
        <v>3330</v>
      </c>
      <c r="AU86" s="18">
        <f t="shared" si="300"/>
        <v>0</v>
      </c>
      <c r="AV86" s="44">
        <f t="shared" si="256"/>
        <v>3330</v>
      </c>
      <c r="AW86" s="36">
        <f t="shared" si="300"/>
        <v>200</v>
      </c>
      <c r="AX86" s="30">
        <f t="shared" si="300"/>
        <v>0</v>
      </c>
      <c r="AY86" s="256">
        <f t="shared" si="251"/>
        <v>200</v>
      </c>
      <c r="AZ86" s="37">
        <f t="shared" si="300"/>
        <v>200</v>
      </c>
      <c r="BA86" s="30">
        <f t="shared" si="300"/>
        <v>0</v>
      </c>
      <c r="BB86" s="257">
        <f t="shared" si="252"/>
        <v>200</v>
      </c>
      <c r="BC86" s="258">
        <f t="shared" si="235"/>
        <v>200000</v>
      </c>
      <c r="BD86" s="18">
        <f t="shared" si="300"/>
        <v>0</v>
      </c>
      <c r="BE86" s="18">
        <f t="shared" si="300"/>
        <v>0</v>
      </c>
      <c r="BF86" s="37">
        <f t="shared" si="237"/>
        <v>200000</v>
      </c>
      <c r="BG86" s="30">
        <f t="shared" si="300"/>
        <v>0</v>
      </c>
      <c r="BH86" s="30">
        <f t="shared" si="300"/>
        <v>0</v>
      </c>
      <c r="BI86" s="26">
        <f t="shared" si="239"/>
        <v>200000</v>
      </c>
      <c r="BJ86" s="37">
        <f t="shared" si="301"/>
        <v>200000</v>
      </c>
      <c r="BK86" s="18">
        <f t="shared" si="300"/>
        <v>0</v>
      </c>
      <c r="BL86" s="22">
        <f t="shared" si="300"/>
        <v>200</v>
      </c>
      <c r="BM86" s="18">
        <f t="shared" si="300"/>
        <v>0</v>
      </c>
      <c r="BN86" s="259">
        <f t="shared" si="253"/>
        <v>200</v>
      </c>
      <c r="BO86" s="226">
        <f t="shared" si="242"/>
        <v>200000</v>
      </c>
      <c r="BP86" s="156">
        <f t="shared" si="302"/>
        <v>0</v>
      </c>
      <c r="BQ86" s="18">
        <f t="shared" si="302"/>
        <v>0</v>
      </c>
      <c r="BR86" s="226">
        <f t="shared" si="224"/>
        <v>0</v>
      </c>
      <c r="BS86" s="30">
        <f t="shared" si="215"/>
        <v>200000</v>
      </c>
      <c r="BT86" s="18">
        <f t="shared" si="302"/>
        <v>0</v>
      </c>
      <c r="BU86" s="18">
        <f t="shared" si="302"/>
        <v>0</v>
      </c>
      <c r="BV86" s="18">
        <f t="shared" si="302"/>
        <v>0</v>
      </c>
      <c r="BW86" s="18">
        <f t="shared" si="302"/>
        <v>0</v>
      </c>
      <c r="BX86" s="18">
        <f t="shared" si="302"/>
        <v>0</v>
      </c>
      <c r="BY86" s="26">
        <f t="shared" si="302"/>
        <v>0</v>
      </c>
      <c r="BZ86" s="226"/>
      <c r="CA86" s="30">
        <f t="shared" si="245"/>
        <v>200000</v>
      </c>
      <c r="CB86" s="18">
        <f t="shared" si="302"/>
        <v>0</v>
      </c>
      <c r="CC86" s="18">
        <f t="shared" si="302"/>
        <v>0</v>
      </c>
      <c r="CD86" s="18">
        <f t="shared" si="302"/>
        <v>0</v>
      </c>
      <c r="CE86" s="18">
        <f t="shared" si="302"/>
        <v>0</v>
      </c>
      <c r="CF86" s="226">
        <f t="shared" si="225"/>
        <v>0</v>
      </c>
      <c r="CG86" s="30">
        <f t="shared" si="247"/>
        <v>200000</v>
      </c>
      <c r="CH86" s="18">
        <f t="shared" si="303"/>
        <v>0</v>
      </c>
      <c r="CI86" s="18">
        <f t="shared" si="303"/>
        <v>0</v>
      </c>
      <c r="CJ86" s="18">
        <f t="shared" si="303"/>
        <v>0</v>
      </c>
      <c r="CK86" s="18">
        <f t="shared" si="303"/>
        <v>0</v>
      </c>
      <c r="CL86" s="18">
        <f t="shared" si="303"/>
        <v>0</v>
      </c>
      <c r="CM86" s="18">
        <f t="shared" si="303"/>
        <v>0</v>
      </c>
      <c r="CN86" s="18">
        <f t="shared" si="303"/>
        <v>0</v>
      </c>
      <c r="CO86" s="18">
        <f t="shared" si="303"/>
        <v>0</v>
      </c>
      <c r="CP86" s="18">
        <f t="shared" si="303"/>
        <v>0</v>
      </c>
      <c r="CQ86" s="169">
        <f t="shared" si="303"/>
        <v>0</v>
      </c>
      <c r="CR86" s="226">
        <f t="shared" si="226"/>
        <v>0</v>
      </c>
      <c r="CS86" s="30">
        <f t="shared" si="249"/>
        <v>200000</v>
      </c>
      <c r="CT86" s="18">
        <f t="shared" si="303"/>
        <v>0</v>
      </c>
      <c r="CU86" s="18">
        <f t="shared" si="303"/>
        <v>0</v>
      </c>
      <c r="CV86" s="18">
        <f t="shared" si="303"/>
        <v>0</v>
      </c>
      <c r="CW86" s="18">
        <f t="shared" si="303"/>
        <v>0</v>
      </c>
      <c r="CX86" s="18">
        <f t="shared" si="303"/>
        <v>0</v>
      </c>
      <c r="CY86" s="18">
        <f t="shared" si="303"/>
        <v>0</v>
      </c>
      <c r="CZ86" s="18">
        <f t="shared" si="303"/>
        <v>0</v>
      </c>
      <c r="DA86" s="18">
        <f t="shared" si="303"/>
        <v>0</v>
      </c>
      <c r="DB86" s="18">
        <f t="shared" si="303"/>
        <v>0</v>
      </c>
      <c r="DC86" s="18">
        <f t="shared" si="303"/>
        <v>0</v>
      </c>
      <c r="DD86" s="18">
        <f t="shared" si="303"/>
        <v>0</v>
      </c>
      <c r="DE86" s="226">
        <f t="shared" si="227"/>
        <v>0</v>
      </c>
      <c r="DF86" s="226">
        <f t="shared" si="228"/>
        <v>200000</v>
      </c>
      <c r="DG86" s="367">
        <f t="shared" si="229"/>
        <v>0</v>
      </c>
    </row>
    <row r="87" spans="1:111" ht="64.5" customHeight="1" x14ac:dyDescent="0.25">
      <c r="A87" s="73" t="s">
        <v>165</v>
      </c>
      <c r="B87" s="59" t="s">
        <v>166</v>
      </c>
      <c r="C87" s="11">
        <v>4000</v>
      </c>
      <c r="D87" s="12">
        <v>4000</v>
      </c>
      <c r="E87" s="13">
        <v>4000</v>
      </c>
      <c r="F87" s="14">
        <v>4000</v>
      </c>
      <c r="G87" s="11">
        <v>4000</v>
      </c>
      <c r="H87" s="18">
        <v>17778</v>
      </c>
      <c r="I87" s="18">
        <v>18777</v>
      </c>
      <c r="J87" s="19">
        <v>17778</v>
      </c>
      <c r="K87" s="20">
        <v>18777</v>
      </c>
      <c r="L87" s="18"/>
      <c r="M87" s="18"/>
      <c r="N87" s="19">
        <f>J87+L87</f>
        <v>17778</v>
      </c>
      <c r="O87" s="20">
        <f>K87+M87</f>
        <v>18777</v>
      </c>
      <c r="P87" s="18"/>
      <c r="Q87" s="21"/>
      <c r="R87" s="19">
        <f t="shared" ref="R87:R179" si="304">N87+Q87</f>
        <v>17778</v>
      </c>
      <c r="S87" s="21"/>
      <c r="T87" s="22">
        <f t="shared" ref="T87:T117" si="305">R87+S87</f>
        <v>17778</v>
      </c>
      <c r="U87" s="23">
        <v>2000</v>
      </c>
      <c r="V87" s="24"/>
      <c r="W87" s="18"/>
      <c r="X87" s="25">
        <f t="shared" si="281"/>
        <v>2000</v>
      </c>
      <c r="Y87" s="18"/>
      <c r="Z87" s="26">
        <v>2000</v>
      </c>
      <c r="AA87" s="18"/>
      <c r="AB87" s="27">
        <f t="shared" si="282"/>
        <v>2000</v>
      </c>
      <c r="AC87" s="28">
        <v>16828.8</v>
      </c>
      <c r="AD87" s="18"/>
      <c r="AE87" s="29">
        <f t="shared" si="283"/>
        <v>16828.8</v>
      </c>
      <c r="AF87" s="30">
        <v>13000</v>
      </c>
      <c r="AG87" s="31">
        <v>14000</v>
      </c>
      <c r="AH87" s="18"/>
      <c r="AI87" s="41">
        <f t="shared" si="285"/>
        <v>14000</v>
      </c>
      <c r="AJ87" s="30">
        <v>25600</v>
      </c>
      <c r="AK87" s="32">
        <v>20300</v>
      </c>
      <c r="AL87" s="18"/>
      <c r="AM87" s="7">
        <f t="shared" si="287"/>
        <v>20300</v>
      </c>
      <c r="AN87" s="33">
        <v>3330</v>
      </c>
      <c r="AO87" s="18"/>
      <c r="AP87" s="42">
        <f t="shared" si="254"/>
        <v>3330</v>
      </c>
      <c r="AQ87" s="34">
        <v>3330</v>
      </c>
      <c r="AR87" s="18"/>
      <c r="AS87" s="43">
        <f t="shared" si="255"/>
        <v>3330</v>
      </c>
      <c r="AT87" s="35">
        <v>3330</v>
      </c>
      <c r="AU87" s="18"/>
      <c r="AV87" s="44">
        <f t="shared" si="256"/>
        <v>3330</v>
      </c>
      <c r="AW87" s="36">
        <v>200</v>
      </c>
      <c r="AX87" s="30"/>
      <c r="AY87" s="256">
        <f t="shared" si="251"/>
        <v>200</v>
      </c>
      <c r="AZ87" s="37">
        <v>200</v>
      </c>
      <c r="BA87" s="30"/>
      <c r="BB87" s="257">
        <f t="shared" si="252"/>
        <v>200</v>
      </c>
      <c r="BC87" s="258">
        <f t="shared" si="235"/>
        <v>200000</v>
      </c>
      <c r="BD87" s="18"/>
      <c r="BE87" s="18"/>
      <c r="BF87" s="37">
        <f t="shared" si="237"/>
        <v>200000</v>
      </c>
      <c r="BG87" s="30"/>
      <c r="BH87" s="30"/>
      <c r="BI87" s="26">
        <f t="shared" si="239"/>
        <v>200000</v>
      </c>
      <c r="BJ87" s="37">
        <v>200000</v>
      </c>
      <c r="BK87" s="18"/>
      <c r="BL87" s="22">
        <v>200</v>
      </c>
      <c r="BM87" s="18"/>
      <c r="BN87" s="259">
        <f t="shared" si="253"/>
        <v>200</v>
      </c>
      <c r="BO87" s="226">
        <f t="shared" si="242"/>
        <v>200000</v>
      </c>
      <c r="BP87" s="156"/>
      <c r="BQ87" s="18"/>
      <c r="BR87" s="226">
        <f t="shared" si="224"/>
        <v>0</v>
      </c>
      <c r="BS87" s="30">
        <f t="shared" si="215"/>
        <v>200000</v>
      </c>
      <c r="BT87" s="18"/>
      <c r="BU87" s="18"/>
      <c r="BV87" s="18"/>
      <c r="BW87" s="18"/>
      <c r="BX87" s="18"/>
      <c r="BY87" s="26"/>
      <c r="BZ87" s="226"/>
      <c r="CA87" s="30">
        <f t="shared" si="245"/>
        <v>200000</v>
      </c>
      <c r="CB87" s="18"/>
      <c r="CC87" s="18"/>
      <c r="CD87" s="18"/>
      <c r="CE87" s="18"/>
      <c r="CF87" s="226">
        <f t="shared" si="225"/>
        <v>0</v>
      </c>
      <c r="CG87" s="30">
        <f t="shared" si="247"/>
        <v>200000</v>
      </c>
      <c r="CH87" s="18"/>
      <c r="CI87" s="18"/>
      <c r="CJ87" s="18"/>
      <c r="CK87" s="18"/>
      <c r="CL87" s="18"/>
      <c r="CM87" s="18"/>
      <c r="CN87" s="18"/>
      <c r="CO87" s="18"/>
      <c r="CP87" s="18"/>
      <c r="CQ87" s="169"/>
      <c r="CR87" s="226">
        <f t="shared" si="226"/>
        <v>0</v>
      </c>
      <c r="CS87" s="30">
        <f t="shared" si="249"/>
        <v>200000</v>
      </c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226">
        <f t="shared" si="227"/>
        <v>0</v>
      </c>
      <c r="DF87" s="226">
        <f t="shared" si="228"/>
        <v>200000</v>
      </c>
      <c r="DG87" s="367">
        <f t="shared" si="229"/>
        <v>0</v>
      </c>
    </row>
    <row r="88" spans="1:111" ht="46.5" customHeight="1" x14ac:dyDescent="0.25">
      <c r="A88" s="73" t="s">
        <v>167</v>
      </c>
      <c r="B88" s="59" t="s">
        <v>168</v>
      </c>
      <c r="C88" s="11">
        <f t="shared" ref="C88:Q89" si="306">C89</f>
        <v>14700</v>
      </c>
      <c r="D88" s="12">
        <f t="shared" si="306"/>
        <v>19505</v>
      </c>
      <c r="E88" s="13">
        <f t="shared" si="306"/>
        <v>14700</v>
      </c>
      <c r="F88" s="14">
        <f t="shared" si="306"/>
        <v>14700</v>
      </c>
      <c r="G88" s="11">
        <f t="shared" si="306"/>
        <v>14700</v>
      </c>
      <c r="H88" s="18">
        <f>H89+H91</f>
        <v>18675</v>
      </c>
      <c r="I88" s="18">
        <f>I89+I91</f>
        <v>18675</v>
      </c>
      <c r="J88" s="19">
        <f>J89+J91</f>
        <v>18675</v>
      </c>
      <c r="K88" s="20">
        <f>K89+K91</f>
        <v>18675</v>
      </c>
      <c r="L88" s="18">
        <f t="shared" si="306"/>
        <v>0</v>
      </c>
      <c r="M88" s="18">
        <f t="shared" si="306"/>
        <v>0</v>
      </c>
      <c r="N88" s="19">
        <f>N89+N91</f>
        <v>18675</v>
      </c>
      <c r="O88" s="20">
        <f>O89+O91</f>
        <v>18675</v>
      </c>
      <c r="P88" s="18">
        <f t="shared" si="306"/>
        <v>0</v>
      </c>
      <c r="Q88" s="21">
        <f t="shared" si="306"/>
        <v>0</v>
      </c>
      <c r="R88" s="19">
        <f t="shared" si="304"/>
        <v>18675</v>
      </c>
      <c r="S88" s="21">
        <f>S89</f>
        <v>0</v>
      </c>
      <c r="T88" s="22">
        <f t="shared" si="305"/>
        <v>18675</v>
      </c>
      <c r="U88" s="23">
        <f t="shared" ref="U88:AL89" si="307">U89</f>
        <v>30100</v>
      </c>
      <c r="V88" s="24">
        <f t="shared" si="307"/>
        <v>0</v>
      </c>
      <c r="W88" s="18">
        <f t="shared" si="307"/>
        <v>0</v>
      </c>
      <c r="X88" s="25">
        <f t="shared" si="281"/>
        <v>30100</v>
      </c>
      <c r="Y88" s="18">
        <f t="shared" si="307"/>
        <v>0</v>
      </c>
      <c r="Z88" s="26">
        <f t="shared" si="307"/>
        <v>23000</v>
      </c>
      <c r="AA88" s="18">
        <f t="shared" si="307"/>
        <v>0</v>
      </c>
      <c r="AB88" s="27">
        <f t="shared" si="282"/>
        <v>23000</v>
      </c>
      <c r="AC88" s="28">
        <f>AC89</f>
        <v>5000</v>
      </c>
      <c r="AD88" s="18">
        <f t="shared" si="307"/>
        <v>0</v>
      </c>
      <c r="AE88" s="29">
        <f t="shared" si="283"/>
        <v>5000</v>
      </c>
      <c r="AF88" s="30">
        <f t="shared" si="307"/>
        <v>4500</v>
      </c>
      <c r="AG88" s="31">
        <f t="shared" si="307"/>
        <v>2500</v>
      </c>
      <c r="AH88" s="18">
        <f t="shared" si="307"/>
        <v>0</v>
      </c>
      <c r="AI88" s="41">
        <f t="shared" si="285"/>
        <v>2500</v>
      </c>
      <c r="AJ88" s="30">
        <f t="shared" si="307"/>
        <v>4500</v>
      </c>
      <c r="AK88" s="32">
        <f t="shared" si="307"/>
        <v>2500</v>
      </c>
      <c r="AL88" s="18">
        <f t="shared" si="307"/>
        <v>0</v>
      </c>
      <c r="AM88" s="7">
        <f t="shared" si="287"/>
        <v>2500</v>
      </c>
      <c r="AN88" s="33">
        <f t="shared" ref="AN88:DC88" si="308">AN89</f>
        <v>2500</v>
      </c>
      <c r="AO88" s="18">
        <f t="shared" si="308"/>
        <v>0</v>
      </c>
      <c r="AP88" s="42">
        <f t="shared" si="254"/>
        <v>2500</v>
      </c>
      <c r="AQ88" s="34">
        <f t="shared" si="308"/>
        <v>35300</v>
      </c>
      <c r="AR88" s="18">
        <f t="shared" si="308"/>
        <v>0</v>
      </c>
      <c r="AS88" s="43">
        <f t="shared" si="255"/>
        <v>35300</v>
      </c>
      <c r="AT88" s="35">
        <f t="shared" si="308"/>
        <v>42500</v>
      </c>
      <c r="AU88" s="18">
        <f t="shared" si="308"/>
        <v>0</v>
      </c>
      <c r="AV88" s="44">
        <f t="shared" si="256"/>
        <v>42500</v>
      </c>
      <c r="AW88" s="36">
        <f t="shared" si="308"/>
        <v>800</v>
      </c>
      <c r="AX88" s="30">
        <f t="shared" si="308"/>
        <v>0</v>
      </c>
      <c r="AY88" s="256">
        <f t="shared" si="251"/>
        <v>800</v>
      </c>
      <c r="AZ88" s="37">
        <f t="shared" si="308"/>
        <v>22800</v>
      </c>
      <c r="BA88" s="30">
        <f t="shared" si="308"/>
        <v>0</v>
      </c>
      <c r="BB88" s="257">
        <f t="shared" si="252"/>
        <v>22800</v>
      </c>
      <c r="BC88" s="258">
        <f t="shared" si="235"/>
        <v>22800000</v>
      </c>
      <c r="BD88" s="18">
        <f t="shared" si="308"/>
        <v>0</v>
      </c>
      <c r="BE88" s="18">
        <f t="shared" si="308"/>
        <v>0</v>
      </c>
      <c r="BF88" s="37">
        <f t="shared" si="237"/>
        <v>22800000</v>
      </c>
      <c r="BG88" s="30">
        <f t="shared" si="308"/>
        <v>0</v>
      </c>
      <c r="BH88" s="30">
        <f t="shared" si="308"/>
        <v>0</v>
      </c>
      <c r="BI88" s="26">
        <f t="shared" si="239"/>
        <v>22800000</v>
      </c>
      <c r="BJ88" s="37">
        <f t="shared" si="308"/>
        <v>800000</v>
      </c>
      <c r="BK88" s="18">
        <f t="shared" si="308"/>
        <v>0</v>
      </c>
      <c r="BL88" s="22">
        <f t="shared" si="308"/>
        <v>23800</v>
      </c>
      <c r="BM88" s="18"/>
      <c r="BN88" s="259">
        <f t="shared" si="253"/>
        <v>23800</v>
      </c>
      <c r="BO88" s="226">
        <f t="shared" si="242"/>
        <v>800000</v>
      </c>
      <c r="BP88" s="156">
        <f t="shared" si="308"/>
        <v>0</v>
      </c>
      <c r="BQ88" s="18">
        <f t="shared" si="308"/>
        <v>0</v>
      </c>
      <c r="BR88" s="226">
        <f t="shared" si="224"/>
        <v>0</v>
      </c>
      <c r="BS88" s="30">
        <f t="shared" si="215"/>
        <v>800000</v>
      </c>
      <c r="BT88" s="18">
        <f t="shared" si="308"/>
        <v>0</v>
      </c>
      <c r="BU88" s="18">
        <f t="shared" si="308"/>
        <v>0</v>
      </c>
      <c r="BV88" s="18">
        <f t="shared" si="308"/>
        <v>0</v>
      </c>
      <c r="BW88" s="18">
        <f t="shared" si="308"/>
        <v>0</v>
      </c>
      <c r="BX88" s="18">
        <f t="shared" si="308"/>
        <v>0</v>
      </c>
      <c r="BY88" s="26">
        <f t="shared" si="308"/>
        <v>0</v>
      </c>
      <c r="BZ88" s="226"/>
      <c r="CA88" s="30">
        <f t="shared" si="245"/>
        <v>800000</v>
      </c>
      <c r="CB88" s="18">
        <f t="shared" si="308"/>
        <v>0</v>
      </c>
      <c r="CC88" s="18">
        <f t="shared" si="308"/>
        <v>0</v>
      </c>
      <c r="CD88" s="18">
        <f t="shared" si="308"/>
        <v>0</v>
      </c>
      <c r="CE88" s="18">
        <f t="shared" si="308"/>
        <v>0</v>
      </c>
      <c r="CF88" s="226">
        <f t="shared" si="225"/>
        <v>0</v>
      </c>
      <c r="CG88" s="30">
        <f t="shared" si="247"/>
        <v>800000</v>
      </c>
      <c r="CH88" s="18">
        <f t="shared" si="308"/>
        <v>0</v>
      </c>
      <c r="CI88" s="18">
        <f t="shared" si="308"/>
        <v>0</v>
      </c>
      <c r="CJ88" s="18">
        <f t="shared" si="308"/>
        <v>0</v>
      </c>
      <c r="CK88" s="18">
        <f t="shared" si="308"/>
        <v>0</v>
      </c>
      <c r="CL88" s="18">
        <f t="shared" si="308"/>
        <v>0</v>
      </c>
      <c r="CM88" s="18">
        <f t="shared" si="308"/>
        <v>0</v>
      </c>
      <c r="CN88" s="18">
        <f t="shared" si="308"/>
        <v>0</v>
      </c>
      <c r="CO88" s="18">
        <f t="shared" si="308"/>
        <v>0</v>
      </c>
      <c r="CP88" s="18">
        <f t="shared" si="308"/>
        <v>0</v>
      </c>
      <c r="CQ88" s="169">
        <f t="shared" si="308"/>
        <v>5754945.2999999998</v>
      </c>
      <c r="CR88" s="226">
        <f t="shared" si="226"/>
        <v>5754945.2999999998</v>
      </c>
      <c r="CS88" s="30">
        <f t="shared" si="249"/>
        <v>6554945.2999999998</v>
      </c>
      <c r="CT88" s="18">
        <f t="shared" si="308"/>
        <v>0</v>
      </c>
      <c r="CU88" s="18">
        <f t="shared" si="308"/>
        <v>0</v>
      </c>
      <c r="CV88" s="18">
        <f t="shared" si="308"/>
        <v>0</v>
      </c>
      <c r="CW88" s="18">
        <f t="shared" si="308"/>
        <v>0</v>
      </c>
      <c r="CX88" s="18">
        <f t="shared" si="308"/>
        <v>0</v>
      </c>
      <c r="CY88" s="18">
        <f t="shared" si="308"/>
        <v>0</v>
      </c>
      <c r="CZ88" s="18">
        <f t="shared" si="308"/>
        <v>0</v>
      </c>
      <c r="DA88" s="18">
        <f t="shared" si="308"/>
        <v>0</v>
      </c>
      <c r="DB88" s="18">
        <f t="shared" si="308"/>
        <v>0</v>
      </c>
      <c r="DC88" s="18">
        <f t="shared" si="308"/>
        <v>0</v>
      </c>
      <c r="DD88" s="18">
        <f t="shared" ref="DD88" si="309">DD89</f>
        <v>0</v>
      </c>
      <c r="DE88" s="226">
        <f t="shared" si="227"/>
        <v>0</v>
      </c>
      <c r="DF88" s="226">
        <f t="shared" si="228"/>
        <v>6554945.2999999998</v>
      </c>
      <c r="DG88" s="367">
        <f t="shared" si="229"/>
        <v>5754945.2999999998</v>
      </c>
    </row>
    <row r="89" spans="1:111" ht="36" x14ac:dyDescent="0.25">
      <c r="A89" s="73" t="s">
        <v>169</v>
      </c>
      <c r="B89" s="59" t="s">
        <v>170</v>
      </c>
      <c r="C89" s="11">
        <f t="shared" si="306"/>
        <v>14700</v>
      </c>
      <c r="D89" s="12">
        <f t="shared" si="306"/>
        <v>19505</v>
      </c>
      <c r="E89" s="13">
        <f t="shared" si="306"/>
        <v>14700</v>
      </c>
      <c r="F89" s="14">
        <f t="shared" si="306"/>
        <v>14700</v>
      </c>
      <c r="G89" s="11">
        <f t="shared" si="306"/>
        <v>14700</v>
      </c>
      <c r="H89" s="18">
        <f t="shared" si="306"/>
        <v>18375</v>
      </c>
      <c r="I89" s="18">
        <f t="shared" si="306"/>
        <v>18375</v>
      </c>
      <c r="J89" s="19">
        <f t="shared" si="306"/>
        <v>18375</v>
      </c>
      <c r="K89" s="20">
        <f t="shared" si="306"/>
        <v>18375</v>
      </c>
      <c r="L89" s="18">
        <f t="shared" si="306"/>
        <v>0</v>
      </c>
      <c r="M89" s="18">
        <f t="shared" si="306"/>
        <v>0</v>
      </c>
      <c r="N89" s="19">
        <f t="shared" si="306"/>
        <v>18375</v>
      </c>
      <c r="O89" s="20">
        <f t="shared" si="306"/>
        <v>18375</v>
      </c>
      <c r="P89" s="18">
        <f>P90</f>
        <v>0</v>
      </c>
      <c r="Q89" s="21">
        <f>Q90</f>
        <v>0</v>
      </c>
      <c r="R89" s="19">
        <f t="shared" si="304"/>
        <v>18375</v>
      </c>
      <c r="S89" s="21">
        <f>S90</f>
        <v>0</v>
      </c>
      <c r="T89" s="22">
        <f t="shared" si="305"/>
        <v>18375</v>
      </c>
      <c r="U89" s="23">
        <f>U90+U91</f>
        <v>30100</v>
      </c>
      <c r="V89" s="24">
        <f t="shared" si="307"/>
        <v>0</v>
      </c>
      <c r="W89" s="18">
        <f t="shared" si="307"/>
        <v>0</v>
      </c>
      <c r="X89" s="25">
        <f t="shared" si="281"/>
        <v>30100</v>
      </c>
      <c r="Y89" s="18">
        <f t="shared" si="307"/>
        <v>0</v>
      </c>
      <c r="Z89" s="26">
        <f>Z90+Z91</f>
        <v>23000</v>
      </c>
      <c r="AA89" s="18">
        <f t="shared" si="307"/>
        <v>0</v>
      </c>
      <c r="AB89" s="27">
        <f t="shared" si="282"/>
        <v>23000</v>
      </c>
      <c r="AC89" s="28">
        <f>AC90+AC91</f>
        <v>5000</v>
      </c>
      <c r="AD89" s="18">
        <f t="shared" si="307"/>
        <v>0</v>
      </c>
      <c r="AE89" s="29">
        <f t="shared" si="283"/>
        <v>5000</v>
      </c>
      <c r="AF89" s="30">
        <f>AF90+AF91</f>
        <v>4500</v>
      </c>
      <c r="AG89" s="31">
        <f t="shared" ref="AG89:AH89" si="310">AG90+AG91</f>
        <v>2500</v>
      </c>
      <c r="AH89" s="18">
        <f t="shared" si="310"/>
        <v>0</v>
      </c>
      <c r="AI89" s="41">
        <f t="shared" si="285"/>
        <v>2500</v>
      </c>
      <c r="AJ89" s="30">
        <f t="shared" ref="AJ89:AL89" si="311">AJ90+AJ91</f>
        <v>4500</v>
      </c>
      <c r="AK89" s="32">
        <f t="shared" si="311"/>
        <v>2500</v>
      </c>
      <c r="AL89" s="18">
        <f t="shared" si="311"/>
        <v>0</v>
      </c>
      <c r="AM89" s="7">
        <f t="shared" si="287"/>
        <v>2500</v>
      </c>
      <c r="AN89" s="33">
        <f>AN90+AN91</f>
        <v>2500</v>
      </c>
      <c r="AO89" s="18">
        <f t="shared" ref="AO89" si="312">AO90+AO91</f>
        <v>0</v>
      </c>
      <c r="AP89" s="42">
        <f t="shared" si="254"/>
        <v>2500</v>
      </c>
      <c r="AQ89" s="34">
        <f t="shared" ref="AQ89:BL89" si="313">AQ90+AQ91</f>
        <v>35300</v>
      </c>
      <c r="AR89" s="18">
        <f t="shared" si="313"/>
        <v>0</v>
      </c>
      <c r="AS89" s="43">
        <f t="shared" si="255"/>
        <v>35300</v>
      </c>
      <c r="AT89" s="35">
        <f t="shared" si="313"/>
        <v>42500</v>
      </c>
      <c r="AU89" s="18">
        <f t="shared" si="313"/>
        <v>0</v>
      </c>
      <c r="AV89" s="44">
        <f t="shared" si="256"/>
        <v>42500</v>
      </c>
      <c r="AW89" s="36">
        <f t="shared" si="313"/>
        <v>800</v>
      </c>
      <c r="AX89" s="30">
        <f t="shared" si="313"/>
        <v>0</v>
      </c>
      <c r="AY89" s="256">
        <f t="shared" si="251"/>
        <v>800</v>
      </c>
      <c r="AZ89" s="37">
        <f t="shared" si="313"/>
        <v>22800</v>
      </c>
      <c r="BA89" s="30">
        <f t="shared" si="313"/>
        <v>0</v>
      </c>
      <c r="BB89" s="257">
        <f t="shared" si="252"/>
        <v>22800</v>
      </c>
      <c r="BC89" s="258">
        <f t="shared" si="235"/>
        <v>22800000</v>
      </c>
      <c r="BD89" s="18">
        <f t="shared" ref="BD89:BE89" si="314">BD90+BD91</f>
        <v>0</v>
      </c>
      <c r="BE89" s="18">
        <f t="shared" si="314"/>
        <v>0</v>
      </c>
      <c r="BF89" s="37">
        <f t="shared" si="237"/>
        <v>22800000</v>
      </c>
      <c r="BG89" s="30">
        <f t="shared" ref="BG89:BH89" si="315">BG90+BG91</f>
        <v>0</v>
      </c>
      <c r="BH89" s="30">
        <f t="shared" si="315"/>
        <v>0</v>
      </c>
      <c r="BI89" s="26">
        <f t="shared" si="239"/>
        <v>22800000</v>
      </c>
      <c r="BJ89" s="37">
        <f t="shared" ref="BJ89" si="316">BJ90+BJ91</f>
        <v>800000</v>
      </c>
      <c r="BK89" s="18">
        <f t="shared" ref="BK89" si="317">BK90+BK91</f>
        <v>0</v>
      </c>
      <c r="BL89" s="22">
        <f t="shared" si="313"/>
        <v>23800</v>
      </c>
      <c r="BM89" s="18"/>
      <c r="BN89" s="259">
        <f t="shared" si="253"/>
        <v>23800</v>
      </c>
      <c r="BO89" s="226">
        <f t="shared" si="242"/>
        <v>800000</v>
      </c>
      <c r="BP89" s="156">
        <f t="shared" ref="BP89:BT89" si="318">BP90+BP91</f>
        <v>0</v>
      </c>
      <c r="BQ89" s="18">
        <f t="shared" si="318"/>
        <v>0</v>
      </c>
      <c r="BR89" s="226">
        <f t="shared" si="224"/>
        <v>0</v>
      </c>
      <c r="BS89" s="30">
        <f t="shared" si="215"/>
        <v>800000</v>
      </c>
      <c r="BT89" s="18">
        <f t="shared" si="318"/>
        <v>0</v>
      </c>
      <c r="BU89" s="18">
        <f t="shared" ref="BU89:CD89" si="319">BU90+BU91</f>
        <v>0</v>
      </c>
      <c r="BV89" s="18">
        <f t="shared" si="319"/>
        <v>0</v>
      </c>
      <c r="BW89" s="18">
        <f t="shared" si="319"/>
        <v>0</v>
      </c>
      <c r="BX89" s="18">
        <f t="shared" si="319"/>
        <v>0</v>
      </c>
      <c r="BY89" s="26">
        <f t="shared" si="319"/>
        <v>0</v>
      </c>
      <c r="BZ89" s="226"/>
      <c r="CA89" s="30">
        <f t="shared" si="245"/>
        <v>800000</v>
      </c>
      <c r="CB89" s="18">
        <f t="shared" si="319"/>
        <v>0</v>
      </c>
      <c r="CC89" s="18">
        <f t="shared" si="319"/>
        <v>0</v>
      </c>
      <c r="CD89" s="18">
        <f t="shared" si="319"/>
        <v>0</v>
      </c>
      <c r="CE89" s="18">
        <f t="shared" ref="CE89" si="320">CE90+CE91</f>
        <v>0</v>
      </c>
      <c r="CF89" s="226">
        <f t="shared" si="225"/>
        <v>0</v>
      </c>
      <c r="CG89" s="30">
        <f t="shared" si="247"/>
        <v>800000</v>
      </c>
      <c r="CH89" s="18">
        <f t="shared" ref="CH89:DD89" si="321">CH90+CH91</f>
        <v>0</v>
      </c>
      <c r="CI89" s="18">
        <f t="shared" si="321"/>
        <v>0</v>
      </c>
      <c r="CJ89" s="18">
        <f t="shared" si="321"/>
        <v>0</v>
      </c>
      <c r="CK89" s="18">
        <f t="shared" si="321"/>
        <v>0</v>
      </c>
      <c r="CL89" s="18">
        <f t="shared" si="321"/>
        <v>0</v>
      </c>
      <c r="CM89" s="18">
        <f t="shared" si="321"/>
        <v>0</v>
      </c>
      <c r="CN89" s="18">
        <f t="shared" si="321"/>
        <v>0</v>
      </c>
      <c r="CO89" s="18">
        <f t="shared" si="321"/>
        <v>0</v>
      </c>
      <c r="CP89" s="18">
        <f t="shared" si="321"/>
        <v>0</v>
      </c>
      <c r="CQ89" s="169">
        <f t="shared" si="321"/>
        <v>5754945.2999999998</v>
      </c>
      <c r="CR89" s="226">
        <f t="shared" si="226"/>
        <v>5754945.2999999998</v>
      </c>
      <c r="CS89" s="30">
        <f t="shared" si="249"/>
        <v>6554945.2999999998</v>
      </c>
      <c r="CT89" s="18">
        <f t="shared" si="321"/>
        <v>0</v>
      </c>
      <c r="CU89" s="18">
        <f t="shared" si="321"/>
        <v>0</v>
      </c>
      <c r="CV89" s="18">
        <f t="shared" si="321"/>
        <v>0</v>
      </c>
      <c r="CW89" s="18">
        <f t="shared" si="321"/>
        <v>0</v>
      </c>
      <c r="CX89" s="18">
        <f t="shared" si="321"/>
        <v>0</v>
      </c>
      <c r="CY89" s="18">
        <f t="shared" si="321"/>
        <v>0</v>
      </c>
      <c r="CZ89" s="18">
        <f t="shared" si="321"/>
        <v>0</v>
      </c>
      <c r="DA89" s="18">
        <f t="shared" si="321"/>
        <v>0</v>
      </c>
      <c r="DB89" s="18">
        <f t="shared" si="321"/>
        <v>0</v>
      </c>
      <c r="DC89" s="18">
        <f t="shared" si="321"/>
        <v>0</v>
      </c>
      <c r="DD89" s="18">
        <f t="shared" si="321"/>
        <v>0</v>
      </c>
      <c r="DE89" s="226">
        <f t="shared" si="227"/>
        <v>0</v>
      </c>
      <c r="DF89" s="226">
        <f t="shared" si="228"/>
        <v>6554945.2999999998</v>
      </c>
      <c r="DG89" s="367">
        <f t="shared" si="229"/>
        <v>5754945.2999999998</v>
      </c>
    </row>
    <row r="90" spans="1:111" ht="36" x14ac:dyDescent="0.25">
      <c r="A90" s="73" t="s">
        <v>171</v>
      </c>
      <c r="B90" s="59" t="s">
        <v>172</v>
      </c>
      <c r="C90" s="11">
        <v>14700</v>
      </c>
      <c r="D90" s="12">
        <v>19505</v>
      </c>
      <c r="E90" s="13">
        <v>14700</v>
      </c>
      <c r="F90" s="14">
        <v>14700</v>
      </c>
      <c r="G90" s="11">
        <v>14700</v>
      </c>
      <c r="H90" s="18">
        <v>18375</v>
      </c>
      <c r="I90" s="18">
        <v>18375</v>
      </c>
      <c r="J90" s="19">
        <v>18375</v>
      </c>
      <c r="K90" s="20">
        <v>18375</v>
      </c>
      <c r="L90" s="18"/>
      <c r="M90" s="18"/>
      <c r="N90" s="19">
        <f>J90+L90</f>
        <v>18375</v>
      </c>
      <c r="O90" s="20">
        <f>K90+M90</f>
        <v>18375</v>
      </c>
      <c r="P90" s="18"/>
      <c r="Q90" s="21"/>
      <c r="R90" s="19">
        <f t="shared" si="304"/>
        <v>18375</v>
      </c>
      <c r="S90" s="21"/>
      <c r="T90" s="22">
        <f>R90+S90</f>
        <v>18375</v>
      </c>
      <c r="U90" s="23">
        <v>29600</v>
      </c>
      <c r="V90" s="24"/>
      <c r="W90" s="18"/>
      <c r="X90" s="25">
        <f t="shared" si="281"/>
        <v>29600</v>
      </c>
      <c r="Y90" s="18"/>
      <c r="Z90" s="26">
        <v>22500</v>
      </c>
      <c r="AA90" s="18"/>
      <c r="AB90" s="27">
        <f t="shared" si="282"/>
        <v>22500</v>
      </c>
      <c r="AC90" s="28">
        <v>4000</v>
      </c>
      <c r="AD90" s="18"/>
      <c r="AE90" s="29">
        <f t="shared" si="283"/>
        <v>4000</v>
      </c>
      <c r="AF90" s="30">
        <v>4000</v>
      </c>
      <c r="AG90" s="31">
        <v>2000</v>
      </c>
      <c r="AH90" s="18"/>
      <c r="AI90" s="41">
        <f t="shared" si="285"/>
        <v>2000</v>
      </c>
      <c r="AJ90" s="30">
        <v>4000</v>
      </c>
      <c r="AK90" s="32">
        <v>2000</v>
      </c>
      <c r="AL90" s="18"/>
      <c r="AM90" s="7">
        <f t="shared" si="287"/>
        <v>2000</v>
      </c>
      <c r="AN90" s="33">
        <v>2000</v>
      </c>
      <c r="AO90" s="18"/>
      <c r="AP90" s="42">
        <f t="shared" si="254"/>
        <v>2000</v>
      </c>
      <c r="AQ90" s="34">
        <v>34800</v>
      </c>
      <c r="AR90" s="18"/>
      <c r="AS90" s="43">
        <f t="shared" si="255"/>
        <v>34800</v>
      </c>
      <c r="AT90" s="35">
        <v>42000</v>
      </c>
      <c r="AU90" s="18"/>
      <c r="AV90" s="44">
        <f t="shared" si="256"/>
        <v>42000</v>
      </c>
      <c r="AW90" s="36">
        <v>300</v>
      </c>
      <c r="AX90" s="30"/>
      <c r="AY90" s="256">
        <f t="shared" si="251"/>
        <v>300</v>
      </c>
      <c r="AZ90" s="37">
        <v>22300</v>
      </c>
      <c r="BA90" s="30"/>
      <c r="BB90" s="257">
        <f t="shared" si="252"/>
        <v>22300</v>
      </c>
      <c r="BC90" s="258">
        <f t="shared" si="235"/>
        <v>22300000</v>
      </c>
      <c r="BD90" s="18"/>
      <c r="BE90" s="18"/>
      <c r="BF90" s="37">
        <f t="shared" si="237"/>
        <v>22300000</v>
      </c>
      <c r="BG90" s="30"/>
      <c r="BH90" s="30"/>
      <c r="BI90" s="26">
        <f t="shared" si="239"/>
        <v>22300000</v>
      </c>
      <c r="BJ90" s="37">
        <v>300000</v>
      </c>
      <c r="BK90" s="18"/>
      <c r="BL90" s="22">
        <v>23300</v>
      </c>
      <c r="BM90" s="18"/>
      <c r="BN90" s="259">
        <f t="shared" si="253"/>
        <v>23300</v>
      </c>
      <c r="BO90" s="226">
        <f t="shared" si="242"/>
        <v>300000</v>
      </c>
      <c r="BP90" s="156"/>
      <c r="BQ90" s="18"/>
      <c r="BR90" s="226">
        <f t="shared" si="224"/>
        <v>0</v>
      </c>
      <c r="BS90" s="30">
        <f t="shared" si="215"/>
        <v>300000</v>
      </c>
      <c r="BT90" s="18"/>
      <c r="BU90" s="18"/>
      <c r="BV90" s="18"/>
      <c r="BW90" s="18"/>
      <c r="BX90" s="18"/>
      <c r="BY90" s="26"/>
      <c r="BZ90" s="226"/>
      <c r="CA90" s="30">
        <f t="shared" si="245"/>
        <v>300000</v>
      </c>
      <c r="CB90" s="18"/>
      <c r="CC90" s="18"/>
      <c r="CD90" s="18"/>
      <c r="CE90" s="18"/>
      <c r="CF90" s="226">
        <f t="shared" si="225"/>
        <v>0</v>
      </c>
      <c r="CG90" s="30">
        <f t="shared" si="247"/>
        <v>300000</v>
      </c>
      <c r="CH90" s="18"/>
      <c r="CI90" s="18"/>
      <c r="CJ90" s="18"/>
      <c r="CK90" s="18"/>
      <c r="CL90" s="18"/>
      <c r="CM90" s="18"/>
      <c r="CN90" s="18"/>
      <c r="CO90" s="18"/>
      <c r="CP90" s="18"/>
      <c r="CQ90" s="289">
        <v>2886945.3</v>
      </c>
      <c r="CR90" s="226">
        <f t="shared" si="226"/>
        <v>2886945.3</v>
      </c>
      <c r="CS90" s="30">
        <f t="shared" si="249"/>
        <v>3186945.3</v>
      </c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226">
        <f t="shared" si="227"/>
        <v>0</v>
      </c>
      <c r="DF90" s="226">
        <f t="shared" si="228"/>
        <v>3186945.3</v>
      </c>
      <c r="DG90" s="367">
        <f t="shared" si="229"/>
        <v>2886945.3</v>
      </c>
    </row>
    <row r="91" spans="1:111" ht="72" x14ac:dyDescent="0.25">
      <c r="A91" s="73" t="s">
        <v>173</v>
      </c>
      <c r="B91" s="59" t="s">
        <v>174</v>
      </c>
      <c r="C91" s="11"/>
      <c r="D91" s="12"/>
      <c r="E91" s="13"/>
      <c r="F91" s="14"/>
      <c r="G91" s="11"/>
      <c r="H91" s="18">
        <v>300</v>
      </c>
      <c r="I91" s="18">
        <v>300</v>
      </c>
      <c r="J91" s="19">
        <v>300</v>
      </c>
      <c r="K91" s="20">
        <v>300</v>
      </c>
      <c r="L91" s="18"/>
      <c r="M91" s="18"/>
      <c r="N91" s="19">
        <f>J91+L91</f>
        <v>300</v>
      </c>
      <c r="O91" s="20">
        <f>K91+M91</f>
        <v>300</v>
      </c>
      <c r="P91" s="18"/>
      <c r="Q91" s="21"/>
      <c r="R91" s="19">
        <f t="shared" si="304"/>
        <v>300</v>
      </c>
      <c r="S91" s="21"/>
      <c r="T91" s="22">
        <f>R91+S91</f>
        <v>300</v>
      </c>
      <c r="U91" s="23">
        <v>500</v>
      </c>
      <c r="V91" s="24"/>
      <c r="W91" s="18"/>
      <c r="X91" s="25">
        <f t="shared" si="281"/>
        <v>500</v>
      </c>
      <c r="Y91" s="18"/>
      <c r="Z91" s="26">
        <v>500</v>
      </c>
      <c r="AA91" s="18"/>
      <c r="AB91" s="27">
        <f t="shared" si="282"/>
        <v>500</v>
      </c>
      <c r="AC91" s="28">
        <v>1000</v>
      </c>
      <c r="AD91" s="18"/>
      <c r="AE91" s="29">
        <f t="shared" si="283"/>
        <v>1000</v>
      </c>
      <c r="AF91" s="30">
        <v>500</v>
      </c>
      <c r="AG91" s="31">
        <v>500</v>
      </c>
      <c r="AH91" s="18"/>
      <c r="AI91" s="41">
        <f t="shared" si="285"/>
        <v>500</v>
      </c>
      <c r="AJ91" s="30">
        <v>500</v>
      </c>
      <c r="AK91" s="32">
        <v>500</v>
      </c>
      <c r="AL91" s="18"/>
      <c r="AM91" s="7">
        <f t="shared" si="287"/>
        <v>500</v>
      </c>
      <c r="AN91" s="33">
        <v>500</v>
      </c>
      <c r="AO91" s="18"/>
      <c r="AP91" s="42">
        <f t="shared" si="254"/>
        <v>500</v>
      </c>
      <c r="AQ91" s="34">
        <v>500</v>
      </c>
      <c r="AR91" s="18"/>
      <c r="AS91" s="43">
        <f t="shared" si="255"/>
        <v>500</v>
      </c>
      <c r="AT91" s="35">
        <v>500</v>
      </c>
      <c r="AU91" s="18"/>
      <c r="AV91" s="44">
        <f t="shared" si="256"/>
        <v>500</v>
      </c>
      <c r="AW91" s="36">
        <v>500</v>
      </c>
      <c r="AX91" s="30"/>
      <c r="AY91" s="256">
        <f t="shared" si="251"/>
        <v>500</v>
      </c>
      <c r="AZ91" s="37">
        <v>500</v>
      </c>
      <c r="BA91" s="30"/>
      <c r="BB91" s="257">
        <f t="shared" si="252"/>
        <v>500</v>
      </c>
      <c r="BC91" s="258">
        <f t="shared" si="235"/>
        <v>500000</v>
      </c>
      <c r="BD91" s="18"/>
      <c r="BE91" s="18"/>
      <c r="BF91" s="37">
        <f t="shared" si="237"/>
        <v>500000</v>
      </c>
      <c r="BG91" s="30"/>
      <c r="BH91" s="30"/>
      <c r="BI91" s="26">
        <f t="shared" si="239"/>
        <v>500000</v>
      </c>
      <c r="BJ91" s="37">
        <v>500000</v>
      </c>
      <c r="BK91" s="18"/>
      <c r="BL91" s="22">
        <v>500</v>
      </c>
      <c r="BM91" s="18"/>
      <c r="BN91" s="259">
        <f t="shared" si="253"/>
        <v>500</v>
      </c>
      <c r="BO91" s="226">
        <f t="shared" si="242"/>
        <v>500000</v>
      </c>
      <c r="BP91" s="156"/>
      <c r="BQ91" s="18"/>
      <c r="BR91" s="226">
        <f t="shared" si="224"/>
        <v>0</v>
      </c>
      <c r="BS91" s="30">
        <f t="shared" si="215"/>
        <v>500000</v>
      </c>
      <c r="BT91" s="18"/>
      <c r="BU91" s="18"/>
      <c r="BV91" s="18"/>
      <c r="BW91" s="18"/>
      <c r="BX91" s="18"/>
      <c r="BY91" s="26"/>
      <c r="BZ91" s="226"/>
      <c r="CA91" s="30">
        <f t="shared" si="245"/>
        <v>500000</v>
      </c>
      <c r="CB91" s="18"/>
      <c r="CC91" s="18"/>
      <c r="CD91" s="18"/>
      <c r="CE91" s="18"/>
      <c r="CF91" s="226">
        <f t="shared" si="225"/>
        <v>0</v>
      </c>
      <c r="CG91" s="30">
        <f t="shared" si="247"/>
        <v>500000</v>
      </c>
      <c r="CH91" s="18"/>
      <c r="CI91" s="18"/>
      <c r="CJ91" s="18"/>
      <c r="CK91" s="18"/>
      <c r="CL91" s="18"/>
      <c r="CM91" s="18"/>
      <c r="CN91" s="18"/>
      <c r="CO91" s="18"/>
      <c r="CP91" s="18"/>
      <c r="CQ91" s="289">
        <v>2868000</v>
      </c>
      <c r="CR91" s="226">
        <f t="shared" si="226"/>
        <v>2868000</v>
      </c>
      <c r="CS91" s="30">
        <f t="shared" si="249"/>
        <v>3368000</v>
      </c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226">
        <f t="shared" si="227"/>
        <v>0</v>
      </c>
      <c r="DF91" s="226">
        <f t="shared" si="228"/>
        <v>3368000</v>
      </c>
      <c r="DG91" s="367">
        <f t="shared" si="229"/>
        <v>2868000</v>
      </c>
    </row>
    <row r="92" spans="1:111" s="83" customFormat="1" ht="23.25" customHeight="1" x14ac:dyDescent="0.25">
      <c r="A92" s="58" t="s">
        <v>175</v>
      </c>
      <c r="B92" s="143" t="s">
        <v>176</v>
      </c>
      <c r="C92" s="8" t="e">
        <f>C105+#REF!+#REF!+#REF!+#REF!+C116+#REF!+C115+#REF!</f>
        <v>#REF!</v>
      </c>
      <c r="D92" s="15" t="e">
        <f>D105+#REF!+#REF!+#REF!+#REF!+D116+#REF!+D115+#REF!</f>
        <v>#REF!</v>
      </c>
      <c r="E92" s="16" t="e">
        <f>E105+#REF!+#REF!+#REF!+#REF!+E116+#REF!+E115+#REF!</f>
        <v>#REF!</v>
      </c>
      <c r="F92" s="10" t="e">
        <f>F105+#REF!+#REF!+#REF!+#REF!+F116+#REF!+F115+#REF!</f>
        <v>#REF!</v>
      </c>
      <c r="G92" s="8" t="e">
        <f>G105+#REF!+#REF!+#REF!+#REF!+G116+#REF!+G115+#REF!</f>
        <v>#REF!</v>
      </c>
      <c r="H92" s="45">
        <v>3011.99</v>
      </c>
      <c r="I92" s="45">
        <v>3012.38</v>
      </c>
      <c r="J92" s="46" t="e">
        <f>J105+#REF!+#REF!+#REF!+#REF!+#REF!+#REF!+#REF!+J116+#REF!</f>
        <v>#REF!</v>
      </c>
      <c r="K92" s="47" t="e">
        <f>K105+#REF!+#REF!+#REF!+#REF!+#REF!+#REF!+#REF!+K116+#REF!</f>
        <v>#REF!</v>
      </c>
      <c r="L92" s="45" t="e">
        <f>L105+#REF!+#REF!+#REF!+#REF!+#REF!+#REF!+#REF!+L116+#REF!</f>
        <v>#REF!</v>
      </c>
      <c r="M92" s="45" t="e">
        <f>M105+#REF!+#REF!+#REF!+#REF!+#REF!+#REF!+#REF!+M116+#REF!</f>
        <v>#REF!</v>
      </c>
      <c r="N92" s="46" t="e">
        <f>N105+#REF!+#REF!+#REF!+#REF!+#REF!+#REF!+#REF!+N116+#REF!</f>
        <v>#REF!</v>
      </c>
      <c r="O92" s="47" t="e">
        <f>O105+#REF!+#REF!+#REF!+#REF!+#REF!+#REF!+#REF!+O116+#REF!</f>
        <v>#REF!</v>
      </c>
      <c r="P92" s="45" t="e">
        <f>P105+#REF!+#REF!+#REF!+#REF!+#REF!+#REF!+#REF!+P116+#REF!</f>
        <v>#REF!</v>
      </c>
      <c r="Q92" s="48" t="e">
        <f>Q105+#REF!+#REF!+#REF!+#REF!+#REF!+#REF!+#REF!+Q116+#REF!</f>
        <v>#REF!</v>
      </c>
      <c r="R92" s="46" t="e">
        <f t="shared" si="304"/>
        <v>#REF!</v>
      </c>
      <c r="S92" s="48" t="e">
        <f>S105+#REF!+#REF!+#REF!+#REF!+#REF!+#REF!+#REF!+S116+#REF!</f>
        <v>#REF!</v>
      </c>
      <c r="T92" s="56" t="e">
        <f t="shared" si="305"/>
        <v>#REF!</v>
      </c>
      <c r="U92" s="49" t="e">
        <f>U105+#REF!+#REF!+#REF!+#REF!+#REF!+#REF!+#REF!+U116+#REF!+#REF!</f>
        <v>#REF!</v>
      </c>
      <c r="V92" s="50" t="e">
        <f>V105+#REF!+#REF!+#REF!+#REF!+#REF!+#REF!+#REF!+V116+#REF!+#REF!</f>
        <v>#REF!</v>
      </c>
      <c r="W92" s="45" t="e">
        <f>W105+#REF!+#REF!+#REF!+#REF!+#REF!+#REF!+#REF!+W116+#REF!+#REF!</f>
        <v>#REF!</v>
      </c>
      <c r="X92" s="25" t="e">
        <f t="shared" si="281"/>
        <v>#REF!</v>
      </c>
      <c r="Y92" s="45" t="e">
        <f>Y105+#REF!+#REF!+#REF!+#REF!+#REF!+#REF!+#REF!+Y116+#REF!+#REF!</f>
        <v>#REF!</v>
      </c>
      <c r="Z92" s="51" t="e">
        <f>Z105+#REF!+#REF!+#REF!+#REF!+#REF!+#REF!+#REF!+Z116+#REF!+#REF!</f>
        <v>#REF!</v>
      </c>
      <c r="AA92" s="45" t="e">
        <f>AA105+#REF!+#REF!+#REF!+#REF!+#REF!+#REF!+#REF!+AA116+#REF!+#REF!</f>
        <v>#REF!</v>
      </c>
      <c r="AB92" s="166" t="e">
        <f>Z92+AA92</f>
        <v>#REF!</v>
      </c>
      <c r="AC92" s="28">
        <v>3309.66</v>
      </c>
      <c r="AD92" s="45" t="e">
        <f>AD105+#REF!+#REF!+#REF!+#REF!+#REF!+#REF!+#REF!+AD116+#REF!+#REF!</f>
        <v>#REF!</v>
      </c>
      <c r="AE92" s="29" t="e">
        <f>AE94+AE105+AE107+AE109</f>
        <v>#REF!</v>
      </c>
      <c r="AF92" s="52" t="e">
        <f>AF94+AF105+AF107+AF109</f>
        <v>#REF!</v>
      </c>
      <c r="AG92" s="31" t="e">
        <f>AG94+AG105+AG107+AG109</f>
        <v>#REF!</v>
      </c>
      <c r="AH92" s="45" t="e">
        <f>AH94+AH105+AH107+AH109</f>
        <v>#REF!</v>
      </c>
      <c r="AI92" s="41" t="e">
        <f t="shared" si="285"/>
        <v>#REF!</v>
      </c>
      <c r="AJ92" s="52" t="e">
        <f>AJ94+AJ105+AJ107+AJ109</f>
        <v>#REF!</v>
      </c>
      <c r="AK92" s="32" t="e">
        <f>AK94+AK105+AK107+AK109</f>
        <v>#REF!</v>
      </c>
      <c r="AL92" s="45" t="e">
        <f>AL94+AL105+AL107+AL109</f>
        <v>#REF!</v>
      </c>
      <c r="AM92" s="7" t="e">
        <f t="shared" si="287"/>
        <v>#REF!</v>
      </c>
      <c r="AN92" s="42" t="e">
        <f>AN94+AN105+AN107+AN109+AN116</f>
        <v>#REF!</v>
      </c>
      <c r="AO92" s="45" t="e">
        <f>AO94+AO105+AO107+AO109+AO116</f>
        <v>#REF!</v>
      </c>
      <c r="AP92" s="42" t="e">
        <f t="shared" si="254"/>
        <v>#REF!</v>
      </c>
      <c r="AQ92" s="43" t="e">
        <f>AQ94+AQ105+AQ107+AQ109+AQ116</f>
        <v>#REF!</v>
      </c>
      <c r="AR92" s="45" t="e">
        <f>AR94+AR105+AR107+AR109+AR116</f>
        <v>#REF!</v>
      </c>
      <c r="AS92" s="43" t="e">
        <f t="shared" si="255"/>
        <v>#REF!</v>
      </c>
      <c r="AT92" s="53" t="e">
        <f>AT94+AT105+AT107+AT109+AT116</f>
        <v>#REF!</v>
      </c>
      <c r="AU92" s="45" t="e">
        <f>AU94+AU105+AU107+AU109+AU116</f>
        <v>#REF!</v>
      </c>
      <c r="AV92" s="44" t="e">
        <f t="shared" si="256"/>
        <v>#REF!</v>
      </c>
      <c r="AW92" s="54">
        <f>AW94+AW105+AW107+AW109+AW116</f>
        <v>336.21999999999997</v>
      </c>
      <c r="AX92" s="52">
        <f>AX94+AX105+AX107+AX109+AX116</f>
        <v>0</v>
      </c>
      <c r="AY92" s="256">
        <f t="shared" si="251"/>
        <v>336.21999999999997</v>
      </c>
      <c r="AZ92" s="55">
        <f>AZ94+AZ105+AZ107+AZ109+AZ116</f>
        <v>336.22999999999996</v>
      </c>
      <c r="BA92" s="52">
        <f>BA94+BA105+BA107+BA109+BA116</f>
        <v>0</v>
      </c>
      <c r="BB92" s="257">
        <f t="shared" si="252"/>
        <v>336.22999999999996</v>
      </c>
      <c r="BC92" s="258">
        <f t="shared" si="235"/>
        <v>336229.99999999994</v>
      </c>
      <c r="BD92" s="45">
        <f t="shared" ref="BD92:BE92" si="322">BD94+BD105+BD107+BD109+BD116</f>
        <v>0</v>
      </c>
      <c r="BE92" s="45">
        <f t="shared" si="322"/>
        <v>0</v>
      </c>
      <c r="BF92" s="37">
        <f t="shared" si="237"/>
        <v>336229.99999999994</v>
      </c>
      <c r="BG92" s="30">
        <f t="shared" ref="BG92:BH92" si="323">BG94+BG105+BG107+BG109+BG116</f>
        <v>0</v>
      </c>
      <c r="BH92" s="30">
        <f t="shared" si="323"/>
        <v>0</v>
      </c>
      <c r="BI92" s="26">
        <f t="shared" si="239"/>
        <v>336229.99999999994</v>
      </c>
      <c r="BJ92" s="37">
        <f t="shared" ref="BJ92" si="324">BJ94+BJ105+BJ107+BJ109+BJ116</f>
        <v>323700</v>
      </c>
      <c r="BK92" s="45">
        <f t="shared" ref="BK92" si="325">BK94+BK105+BK107+BK109+BK116</f>
        <v>0</v>
      </c>
      <c r="BL92" s="56">
        <f>BL94+BL105+BL107+BL109+BL116</f>
        <v>336.22999999999996</v>
      </c>
      <c r="BM92" s="45">
        <f>BM94+BM105+BM107+BM109+BM116</f>
        <v>0</v>
      </c>
      <c r="BN92" s="259">
        <f t="shared" si="253"/>
        <v>336.22999999999996</v>
      </c>
      <c r="BO92" s="226">
        <f t="shared" si="242"/>
        <v>323700</v>
      </c>
      <c r="BP92" s="157">
        <f t="shared" ref="BP92:BT92" si="326">BP94+BP105+BP107+BP109+BP116</f>
        <v>0</v>
      </c>
      <c r="BQ92" s="45">
        <f t="shared" si="326"/>
        <v>0</v>
      </c>
      <c r="BR92" s="226">
        <f t="shared" si="224"/>
        <v>0</v>
      </c>
      <c r="BS92" s="30">
        <f t="shared" si="215"/>
        <v>323700</v>
      </c>
      <c r="BT92" s="45">
        <f t="shared" si="326"/>
        <v>0</v>
      </c>
      <c r="BU92" s="45">
        <f t="shared" ref="BU92:CD92" si="327">BU94+BU105+BU107+BU109+BU116</f>
        <v>0</v>
      </c>
      <c r="BV92" s="45">
        <f t="shared" si="327"/>
        <v>0</v>
      </c>
      <c r="BW92" s="45">
        <f t="shared" si="327"/>
        <v>0</v>
      </c>
      <c r="BX92" s="45">
        <f t="shared" si="327"/>
        <v>0</v>
      </c>
      <c r="BY92" s="51">
        <f t="shared" si="327"/>
        <v>0</v>
      </c>
      <c r="BZ92" s="188"/>
      <c r="CA92" s="30">
        <f t="shared" si="245"/>
        <v>323700</v>
      </c>
      <c r="CB92" s="45">
        <f t="shared" si="327"/>
        <v>0</v>
      </c>
      <c r="CC92" s="45">
        <f t="shared" si="327"/>
        <v>0</v>
      </c>
      <c r="CD92" s="45">
        <f t="shared" si="327"/>
        <v>0</v>
      </c>
      <c r="CE92" s="45">
        <f t="shared" ref="CE92" si="328">CE94+CE105+CE107+CE109+CE116</f>
        <v>0</v>
      </c>
      <c r="CF92" s="226">
        <f t="shared" si="225"/>
        <v>0</v>
      </c>
      <c r="CG92" s="30">
        <f t="shared" si="247"/>
        <v>323700</v>
      </c>
      <c r="CH92" s="45">
        <f t="shared" ref="CH92:DD92" si="329">CH94+CH105+CH107+CH109+CH116</f>
        <v>0</v>
      </c>
      <c r="CI92" s="45">
        <f t="shared" si="329"/>
        <v>0</v>
      </c>
      <c r="CJ92" s="45">
        <f t="shared" si="329"/>
        <v>0</v>
      </c>
      <c r="CK92" s="45">
        <f t="shared" si="329"/>
        <v>0</v>
      </c>
      <c r="CL92" s="45">
        <f t="shared" si="329"/>
        <v>0</v>
      </c>
      <c r="CM92" s="45">
        <f t="shared" si="329"/>
        <v>0</v>
      </c>
      <c r="CN92" s="45">
        <f t="shared" si="329"/>
        <v>0</v>
      </c>
      <c r="CO92" s="45">
        <f t="shared" si="329"/>
        <v>0</v>
      </c>
      <c r="CP92" s="45">
        <f t="shared" si="329"/>
        <v>0</v>
      </c>
      <c r="CQ92" s="170">
        <f t="shared" si="329"/>
        <v>274678.78000000003</v>
      </c>
      <c r="CR92" s="226">
        <f t="shared" si="226"/>
        <v>274678.78000000003</v>
      </c>
      <c r="CS92" s="30">
        <f t="shared" si="249"/>
        <v>598378.78</v>
      </c>
      <c r="CT92" s="45">
        <f t="shared" si="329"/>
        <v>0</v>
      </c>
      <c r="CU92" s="45">
        <f t="shared" si="329"/>
        <v>0</v>
      </c>
      <c r="CV92" s="45">
        <f t="shared" si="329"/>
        <v>0</v>
      </c>
      <c r="CW92" s="45">
        <f t="shared" si="329"/>
        <v>0</v>
      </c>
      <c r="CX92" s="45">
        <f t="shared" si="329"/>
        <v>0</v>
      </c>
      <c r="CY92" s="45">
        <f t="shared" si="329"/>
        <v>0</v>
      </c>
      <c r="CZ92" s="45">
        <f t="shared" si="329"/>
        <v>0</v>
      </c>
      <c r="DA92" s="45">
        <f t="shared" si="329"/>
        <v>0</v>
      </c>
      <c r="DB92" s="45">
        <f t="shared" si="329"/>
        <v>0</v>
      </c>
      <c r="DC92" s="45">
        <f t="shared" si="329"/>
        <v>0</v>
      </c>
      <c r="DD92" s="45">
        <f t="shared" si="329"/>
        <v>0</v>
      </c>
      <c r="DE92" s="226">
        <f t="shared" si="227"/>
        <v>0</v>
      </c>
      <c r="DF92" s="226">
        <f t="shared" si="228"/>
        <v>598378.78</v>
      </c>
      <c r="DG92" s="367">
        <f t="shared" si="229"/>
        <v>274678.78000000003</v>
      </c>
    </row>
    <row r="93" spans="1:111" ht="0.75" customHeight="1" x14ac:dyDescent="0.25">
      <c r="A93" s="73"/>
      <c r="B93" s="59"/>
      <c r="C93" s="8"/>
      <c r="D93" s="15"/>
      <c r="E93" s="16"/>
      <c r="F93" s="10"/>
      <c r="G93" s="8"/>
      <c r="H93" s="18" t="e">
        <f>H105+#REF!+#REF!+#REF!+#REF!+#REF!+#REF!+H116</f>
        <v>#REF!</v>
      </c>
      <c r="I93" s="18" t="e">
        <f>I105+#REF!+#REF!+#REF!+#REF!+#REF!+#REF!+I116</f>
        <v>#REF!</v>
      </c>
      <c r="J93" s="19"/>
      <c r="K93" s="20"/>
      <c r="L93" s="18"/>
      <c r="M93" s="18"/>
      <c r="N93" s="19"/>
      <c r="O93" s="20"/>
      <c r="P93" s="18"/>
      <c r="Q93" s="21"/>
      <c r="R93" s="19">
        <f t="shared" si="304"/>
        <v>0</v>
      </c>
      <c r="S93" s="21"/>
      <c r="T93" s="22">
        <f t="shared" si="305"/>
        <v>0</v>
      </c>
      <c r="U93" s="23"/>
      <c r="V93" s="24"/>
      <c r="W93" s="18"/>
      <c r="X93" s="25">
        <f t="shared" si="281"/>
        <v>0</v>
      </c>
      <c r="Y93" s="18"/>
      <c r="Z93" s="26"/>
      <c r="AA93" s="18"/>
      <c r="AB93" s="27">
        <f t="shared" si="282"/>
        <v>0</v>
      </c>
      <c r="AC93" s="28" t="e">
        <f>AC105+#REF!+#REF!+#REF!+#REF!+#REF!+#REF!+#REF!+AC116</f>
        <v>#REF!</v>
      </c>
      <c r="AD93" s="18"/>
      <c r="AE93" s="29" t="e">
        <f t="shared" si="283"/>
        <v>#REF!</v>
      </c>
      <c r="AF93" s="30"/>
      <c r="AG93" s="31"/>
      <c r="AH93" s="18"/>
      <c r="AI93" s="41"/>
      <c r="AJ93" s="30"/>
      <c r="AK93" s="32"/>
      <c r="AL93" s="18"/>
      <c r="AM93" s="7"/>
      <c r="AN93" s="33"/>
      <c r="AO93" s="18"/>
      <c r="AP93" s="42">
        <f t="shared" si="254"/>
        <v>0</v>
      </c>
      <c r="AQ93" s="34"/>
      <c r="AR93" s="18"/>
      <c r="AS93" s="43">
        <f t="shared" si="255"/>
        <v>0</v>
      </c>
      <c r="AT93" s="35"/>
      <c r="AU93" s="18"/>
      <c r="AV93" s="44">
        <f t="shared" si="256"/>
        <v>0</v>
      </c>
      <c r="AW93" s="36"/>
      <c r="AX93" s="30"/>
      <c r="AY93" s="256">
        <f t="shared" si="251"/>
        <v>0</v>
      </c>
      <c r="AZ93" s="37"/>
      <c r="BA93" s="30"/>
      <c r="BB93" s="257">
        <f t="shared" si="252"/>
        <v>0</v>
      </c>
      <c r="BC93" s="258">
        <f t="shared" si="235"/>
        <v>0</v>
      </c>
      <c r="BD93" s="18"/>
      <c r="BE93" s="18"/>
      <c r="BF93" s="37">
        <f t="shared" si="237"/>
        <v>0</v>
      </c>
      <c r="BG93" s="30"/>
      <c r="BH93" s="30"/>
      <c r="BI93" s="26">
        <f t="shared" si="239"/>
        <v>0</v>
      </c>
      <c r="BJ93" s="37"/>
      <c r="BK93" s="18"/>
      <c r="BL93" s="22"/>
      <c r="BM93" s="18"/>
      <c r="BN93" s="259">
        <f t="shared" si="253"/>
        <v>0</v>
      </c>
      <c r="BO93" s="226">
        <f t="shared" si="242"/>
        <v>0</v>
      </c>
      <c r="BP93" s="156"/>
      <c r="BQ93" s="18"/>
      <c r="BR93" s="226">
        <f t="shared" si="224"/>
        <v>0</v>
      </c>
      <c r="BS93" s="30">
        <f t="shared" si="215"/>
        <v>0</v>
      </c>
      <c r="BT93" s="18"/>
      <c r="BU93" s="18"/>
      <c r="BV93" s="18"/>
      <c r="BW93" s="18"/>
      <c r="BX93" s="18"/>
      <c r="BY93" s="26"/>
      <c r="BZ93" s="226"/>
      <c r="CA93" s="30">
        <f t="shared" si="245"/>
        <v>0</v>
      </c>
      <c r="CB93" s="18"/>
      <c r="CC93" s="18"/>
      <c r="CD93" s="18"/>
      <c r="CE93" s="18"/>
      <c r="CF93" s="226">
        <f t="shared" si="225"/>
        <v>0</v>
      </c>
      <c r="CG93" s="30">
        <f t="shared" si="247"/>
        <v>0</v>
      </c>
      <c r="CH93" s="18"/>
      <c r="CI93" s="18"/>
      <c r="CJ93" s="18"/>
      <c r="CK93" s="18"/>
      <c r="CL93" s="18"/>
      <c r="CM93" s="18"/>
      <c r="CN93" s="18"/>
      <c r="CO93" s="18"/>
      <c r="CP93" s="18"/>
      <c r="CQ93" s="169"/>
      <c r="CR93" s="226">
        <f t="shared" si="226"/>
        <v>0</v>
      </c>
      <c r="CS93" s="30">
        <f t="shared" si="249"/>
        <v>0</v>
      </c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226">
        <f t="shared" si="227"/>
        <v>0</v>
      </c>
      <c r="DF93" s="226">
        <f t="shared" si="228"/>
        <v>0</v>
      </c>
      <c r="DG93" s="367">
        <f t="shared" si="229"/>
        <v>0</v>
      </c>
    </row>
    <row r="94" spans="1:111" s="38" customFormat="1" ht="44.25" customHeight="1" x14ac:dyDescent="0.25">
      <c r="A94" s="1" t="s">
        <v>177</v>
      </c>
      <c r="B94" s="17" t="s">
        <v>178</v>
      </c>
      <c r="C94" s="8"/>
      <c r="D94" s="15"/>
      <c r="E94" s="16"/>
      <c r="F94" s="10"/>
      <c r="G94" s="8"/>
      <c r="H94" s="18"/>
      <c r="I94" s="18"/>
      <c r="J94" s="19"/>
      <c r="K94" s="20"/>
      <c r="L94" s="18"/>
      <c r="M94" s="18"/>
      <c r="N94" s="19"/>
      <c r="O94" s="20"/>
      <c r="P94" s="18"/>
      <c r="Q94" s="21"/>
      <c r="R94" s="19"/>
      <c r="S94" s="21"/>
      <c r="T94" s="22"/>
      <c r="U94" s="23"/>
      <c r="V94" s="24"/>
      <c r="W94" s="18"/>
      <c r="X94" s="25"/>
      <c r="Y94" s="18"/>
      <c r="Z94" s="26"/>
      <c r="AA94" s="18"/>
      <c r="AB94" s="27"/>
      <c r="AC94" s="28"/>
      <c r="AD94" s="18"/>
      <c r="AE94" s="29" t="e">
        <f>AE96+AE97+AE99+#REF!+AE100+AE104</f>
        <v>#REF!</v>
      </c>
      <c r="AF94" s="30" t="e">
        <f>AF96+AF97+AF99+#REF!+AF100+AF104</f>
        <v>#REF!</v>
      </c>
      <c r="AG94" s="31" t="e">
        <f>AG96+AG97+AG99+#REF!+AG100+AG104</f>
        <v>#REF!</v>
      </c>
      <c r="AH94" s="18" t="e">
        <f>AH96+AH97+AH99+#REF!+AH100+AH104</f>
        <v>#REF!</v>
      </c>
      <c r="AI94" s="41" t="e">
        <f t="shared" si="285"/>
        <v>#REF!</v>
      </c>
      <c r="AJ94" s="30" t="e">
        <f>AJ96+AJ97+AJ99+#REF!+AJ100+AJ104</f>
        <v>#REF!</v>
      </c>
      <c r="AK94" s="32" t="e">
        <f>AK96+AK97+AK99+#REF!+AK100+AK104</f>
        <v>#REF!</v>
      </c>
      <c r="AL94" s="18" t="e">
        <f>AL96+AL97+AL99+#REF!+AL100+AL104</f>
        <v>#REF!</v>
      </c>
      <c r="AM94" s="7" t="e">
        <f t="shared" si="287"/>
        <v>#REF!</v>
      </c>
      <c r="AN94" s="33" t="e">
        <f>AN96+AN97+AN99+#REF!+AN100+AN104+AN101+AN102+AN103</f>
        <v>#REF!</v>
      </c>
      <c r="AO94" s="18" t="e">
        <f>AO96+AO97+AO99+#REF!+AO100+AO104</f>
        <v>#REF!</v>
      </c>
      <c r="AP94" s="42" t="e">
        <f t="shared" si="254"/>
        <v>#REF!</v>
      </c>
      <c r="AQ94" s="34" t="e">
        <f>AQ96+AQ97+AQ99+#REF!+AQ100+AQ104+AQ101+AQ102+AQ103</f>
        <v>#REF!</v>
      </c>
      <c r="AR94" s="18" t="e">
        <f>AR96+AR97+AR99+#REF!+AR100+AR104</f>
        <v>#REF!</v>
      </c>
      <c r="AS94" s="43" t="e">
        <f t="shared" si="255"/>
        <v>#REF!</v>
      </c>
      <c r="AT94" s="35" t="e">
        <f>AT96+AT97+AT99+#REF!+AT100+AT104+AT101+AT102+AT103</f>
        <v>#REF!</v>
      </c>
      <c r="AU94" s="18" t="e">
        <f>AU96+AU97+AU99+#REF!+AU100+AU104</f>
        <v>#REF!</v>
      </c>
      <c r="AV94" s="44" t="e">
        <f t="shared" si="256"/>
        <v>#REF!</v>
      </c>
      <c r="AW94" s="36">
        <f>AW95+AW96+AW97+AW99+AW100+AW101+AW102+AW103+AW104</f>
        <v>231.59999999999997</v>
      </c>
      <c r="AX94" s="30">
        <f>AX95+AX96+AX97+AX99+AX100+AX101+AX102+AX103+AX104</f>
        <v>0</v>
      </c>
      <c r="AY94" s="256">
        <f t="shared" si="251"/>
        <v>231.59999999999997</v>
      </c>
      <c r="AZ94" s="37">
        <f>AZ95+AZ96+AZ97+AZ99+AZ100+AZ101+AZ102+AZ103+AZ104</f>
        <v>231.60999999999996</v>
      </c>
      <c r="BA94" s="30">
        <f>BA95+BA96+BA97+BA99+BA100+BA101+BA102+BA103+BA104</f>
        <v>0</v>
      </c>
      <c r="BB94" s="257">
        <f t="shared" si="252"/>
        <v>231.60999999999996</v>
      </c>
      <c r="BC94" s="258">
        <f t="shared" si="235"/>
        <v>231609.99999999997</v>
      </c>
      <c r="BD94" s="18">
        <f t="shared" ref="BD94:BE94" si="330">BD95+BD96+BD97+BD99+BD100+BD101+BD102+BD103+BD104</f>
        <v>0</v>
      </c>
      <c r="BE94" s="18">
        <f t="shared" si="330"/>
        <v>0</v>
      </c>
      <c r="BF94" s="37">
        <f t="shared" si="237"/>
        <v>231609.99999999997</v>
      </c>
      <c r="BG94" s="30">
        <f t="shared" ref="BG94:BH94" si="331">BG95+BG96+BG97+BG99+BG100+BG101+BG102+BG103+BG104</f>
        <v>0</v>
      </c>
      <c r="BH94" s="30">
        <f t="shared" si="331"/>
        <v>0</v>
      </c>
      <c r="BI94" s="26">
        <f t="shared" si="239"/>
        <v>231609.99999999997</v>
      </c>
      <c r="BJ94" s="37">
        <f>BJ95+BJ96+BJ97+BJ99+BJ100+BJ101+BJ102+BJ103+BJ104+BJ98</f>
        <v>229700</v>
      </c>
      <c r="BK94" s="18">
        <f>BK95+BK96+BK97+BK99+BK100+BK101+BK102+BK103+BK104+BK98</f>
        <v>0</v>
      </c>
      <c r="BL94" s="22">
        <f>BL95+BL96+BL97+BL99+BL100+BL101+BL102+BL103+BL104</f>
        <v>231.60999999999996</v>
      </c>
      <c r="BM94" s="18">
        <f>BM95+BM96+BM97+BM99+BM100+BM101+BM102+BM103+BM104</f>
        <v>0</v>
      </c>
      <c r="BN94" s="259">
        <f t="shared" si="253"/>
        <v>231.60999999999996</v>
      </c>
      <c r="BO94" s="226">
        <f t="shared" si="242"/>
        <v>229700</v>
      </c>
      <c r="BP94" s="156">
        <f t="shared" ref="BP94:BT94" si="332">BP95+BP96+BP97+BP99+BP100+BP101+BP102+BP103+BP104</f>
        <v>0</v>
      </c>
      <c r="BQ94" s="18">
        <f t="shared" si="332"/>
        <v>0</v>
      </c>
      <c r="BR94" s="226">
        <f t="shared" si="224"/>
        <v>0</v>
      </c>
      <c r="BS94" s="30">
        <f t="shared" si="215"/>
        <v>229700</v>
      </c>
      <c r="BT94" s="18">
        <f t="shared" si="332"/>
        <v>0</v>
      </c>
      <c r="BU94" s="18">
        <f t="shared" ref="BU94:CD94" si="333">BU95+BU96+BU97+BU99+BU100+BU101+BU102+BU103+BU104</f>
        <v>0</v>
      </c>
      <c r="BV94" s="18">
        <f t="shared" si="333"/>
        <v>0</v>
      </c>
      <c r="BW94" s="18">
        <f t="shared" si="333"/>
        <v>0</v>
      </c>
      <c r="BX94" s="18">
        <f t="shared" si="333"/>
        <v>0</v>
      </c>
      <c r="BY94" s="26">
        <f t="shared" si="333"/>
        <v>0</v>
      </c>
      <c r="BZ94" s="226"/>
      <c r="CA94" s="30">
        <f t="shared" si="245"/>
        <v>229700</v>
      </c>
      <c r="CB94" s="18">
        <f t="shared" si="333"/>
        <v>0</v>
      </c>
      <c r="CC94" s="18">
        <f t="shared" si="333"/>
        <v>0</v>
      </c>
      <c r="CD94" s="18">
        <f t="shared" si="333"/>
        <v>0</v>
      </c>
      <c r="CE94" s="18">
        <f t="shared" ref="CE94" si="334">CE95+CE96+CE97+CE99+CE100+CE101+CE102+CE103+CE104</f>
        <v>0</v>
      </c>
      <c r="CF94" s="226">
        <f t="shared" si="225"/>
        <v>0</v>
      </c>
      <c r="CG94" s="30">
        <f t="shared" si="247"/>
        <v>229700</v>
      </c>
      <c r="CH94" s="18">
        <f t="shared" ref="CH94:DD94" si="335">CH95+CH96+CH97+CH99+CH100+CH101+CH102+CH103+CH104</f>
        <v>0</v>
      </c>
      <c r="CI94" s="18">
        <f t="shared" si="335"/>
        <v>0</v>
      </c>
      <c r="CJ94" s="18">
        <f t="shared" si="335"/>
        <v>0</v>
      </c>
      <c r="CK94" s="18">
        <f t="shared" si="335"/>
        <v>0</v>
      </c>
      <c r="CL94" s="18">
        <f t="shared" si="335"/>
        <v>0</v>
      </c>
      <c r="CM94" s="18">
        <f t="shared" si="335"/>
        <v>0</v>
      </c>
      <c r="CN94" s="18">
        <f t="shared" si="335"/>
        <v>0</v>
      </c>
      <c r="CO94" s="18">
        <f t="shared" si="335"/>
        <v>0</v>
      </c>
      <c r="CP94" s="18">
        <f t="shared" si="335"/>
        <v>0</v>
      </c>
      <c r="CQ94" s="169">
        <f t="shared" si="335"/>
        <v>0</v>
      </c>
      <c r="CR94" s="226">
        <f t="shared" si="226"/>
        <v>0</v>
      </c>
      <c r="CS94" s="30">
        <f t="shared" si="249"/>
        <v>229700</v>
      </c>
      <c r="CT94" s="18">
        <f t="shared" si="335"/>
        <v>0</v>
      </c>
      <c r="CU94" s="18">
        <f t="shared" si="335"/>
        <v>0</v>
      </c>
      <c r="CV94" s="18">
        <f t="shared" si="335"/>
        <v>0</v>
      </c>
      <c r="CW94" s="18">
        <f t="shared" si="335"/>
        <v>0</v>
      </c>
      <c r="CX94" s="18">
        <f t="shared" si="335"/>
        <v>0</v>
      </c>
      <c r="CY94" s="18">
        <f t="shared" si="335"/>
        <v>0</v>
      </c>
      <c r="CZ94" s="18">
        <f t="shared" si="335"/>
        <v>0</v>
      </c>
      <c r="DA94" s="18">
        <f t="shared" si="335"/>
        <v>0</v>
      </c>
      <c r="DB94" s="18">
        <f t="shared" si="335"/>
        <v>0</v>
      </c>
      <c r="DC94" s="18">
        <f t="shared" si="335"/>
        <v>0</v>
      </c>
      <c r="DD94" s="18">
        <f t="shared" si="335"/>
        <v>0</v>
      </c>
      <c r="DE94" s="226">
        <f t="shared" si="227"/>
        <v>0</v>
      </c>
      <c r="DF94" s="226">
        <f t="shared" si="228"/>
        <v>229700</v>
      </c>
      <c r="DG94" s="367">
        <f t="shared" si="229"/>
        <v>0</v>
      </c>
    </row>
    <row r="95" spans="1:111" s="38" customFormat="1" ht="72" x14ac:dyDescent="0.25">
      <c r="A95" s="39" t="s">
        <v>179</v>
      </c>
      <c r="B95" s="40" t="s">
        <v>180</v>
      </c>
      <c r="C95" s="8"/>
      <c r="D95" s="15"/>
      <c r="E95" s="16"/>
      <c r="F95" s="10"/>
      <c r="G95" s="8"/>
      <c r="H95" s="18"/>
      <c r="I95" s="18"/>
      <c r="J95" s="19"/>
      <c r="K95" s="20"/>
      <c r="L95" s="18"/>
      <c r="M95" s="18"/>
      <c r="N95" s="19"/>
      <c r="O95" s="20"/>
      <c r="P95" s="18"/>
      <c r="Q95" s="21"/>
      <c r="R95" s="19"/>
      <c r="S95" s="21"/>
      <c r="T95" s="22"/>
      <c r="U95" s="23"/>
      <c r="V95" s="24"/>
      <c r="W95" s="18"/>
      <c r="X95" s="25"/>
      <c r="Y95" s="18"/>
      <c r="Z95" s="26"/>
      <c r="AA95" s="18"/>
      <c r="AB95" s="27"/>
      <c r="AC95" s="28"/>
      <c r="AD95" s="18"/>
      <c r="AE95" s="29"/>
      <c r="AF95" s="30"/>
      <c r="AG95" s="31"/>
      <c r="AH95" s="18"/>
      <c r="AI95" s="41"/>
      <c r="AJ95" s="30"/>
      <c r="AK95" s="32"/>
      <c r="AL95" s="18"/>
      <c r="AM95" s="7"/>
      <c r="AN95" s="33"/>
      <c r="AO95" s="18"/>
      <c r="AP95" s="42"/>
      <c r="AQ95" s="34"/>
      <c r="AR95" s="18"/>
      <c r="AS95" s="43"/>
      <c r="AT95" s="35"/>
      <c r="AU95" s="18"/>
      <c r="AV95" s="44"/>
      <c r="AW95" s="36">
        <v>5.0599999999999996</v>
      </c>
      <c r="AX95" s="30"/>
      <c r="AY95" s="256">
        <f t="shared" si="251"/>
        <v>5.0599999999999996</v>
      </c>
      <c r="AZ95" s="37">
        <v>5.07</v>
      </c>
      <c r="BA95" s="30"/>
      <c r="BB95" s="257">
        <f t="shared" si="252"/>
        <v>5.07</v>
      </c>
      <c r="BC95" s="258">
        <f t="shared" si="235"/>
        <v>5070</v>
      </c>
      <c r="BD95" s="18"/>
      <c r="BE95" s="18"/>
      <c r="BF95" s="37">
        <f t="shared" si="237"/>
        <v>5070</v>
      </c>
      <c r="BG95" s="30"/>
      <c r="BH95" s="30"/>
      <c r="BI95" s="26">
        <f t="shared" si="239"/>
        <v>5070</v>
      </c>
      <c r="BJ95" s="37">
        <v>5833</v>
      </c>
      <c r="BK95" s="18"/>
      <c r="BL95" s="22">
        <v>5.07</v>
      </c>
      <c r="BM95" s="18"/>
      <c r="BN95" s="259">
        <f t="shared" si="253"/>
        <v>5.07</v>
      </c>
      <c r="BO95" s="226">
        <f t="shared" si="242"/>
        <v>5833</v>
      </c>
      <c r="BP95" s="156"/>
      <c r="BQ95" s="18"/>
      <c r="BR95" s="226">
        <f t="shared" si="224"/>
        <v>0</v>
      </c>
      <c r="BS95" s="30">
        <f t="shared" ref="BS95:BS118" si="336">BO95+BP95+BQ95</f>
        <v>5833</v>
      </c>
      <c r="BT95" s="18"/>
      <c r="BU95" s="18"/>
      <c r="BV95" s="18"/>
      <c r="BW95" s="18"/>
      <c r="BX95" s="18"/>
      <c r="BY95" s="26"/>
      <c r="BZ95" s="226"/>
      <c r="CA95" s="30">
        <f t="shared" si="245"/>
        <v>5833</v>
      </c>
      <c r="CB95" s="18"/>
      <c r="CC95" s="18"/>
      <c r="CD95" s="18"/>
      <c r="CE95" s="18"/>
      <c r="CF95" s="226">
        <f t="shared" si="225"/>
        <v>0</v>
      </c>
      <c r="CG95" s="30">
        <f t="shared" si="247"/>
        <v>5833</v>
      </c>
      <c r="CH95" s="18"/>
      <c r="CI95" s="18"/>
      <c r="CJ95" s="18"/>
      <c r="CK95" s="18"/>
      <c r="CL95" s="18"/>
      <c r="CM95" s="18"/>
      <c r="CN95" s="18"/>
      <c r="CO95" s="18"/>
      <c r="CP95" s="18"/>
      <c r="CQ95" s="169"/>
      <c r="CR95" s="226">
        <f t="shared" si="226"/>
        <v>0</v>
      </c>
      <c r="CS95" s="30">
        <f t="shared" si="249"/>
        <v>5833</v>
      </c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226">
        <f t="shared" si="227"/>
        <v>0</v>
      </c>
      <c r="DF95" s="226">
        <f t="shared" si="228"/>
        <v>5833</v>
      </c>
      <c r="DG95" s="367">
        <f t="shared" si="229"/>
        <v>0</v>
      </c>
    </row>
    <row r="96" spans="1:111" s="38" customFormat="1" ht="84" x14ac:dyDescent="0.25">
      <c r="A96" s="39" t="s">
        <v>181</v>
      </c>
      <c r="B96" s="40" t="s">
        <v>182</v>
      </c>
      <c r="C96" s="8"/>
      <c r="D96" s="15"/>
      <c r="E96" s="16"/>
      <c r="F96" s="10"/>
      <c r="G96" s="8"/>
      <c r="H96" s="18"/>
      <c r="I96" s="18"/>
      <c r="J96" s="19"/>
      <c r="K96" s="20"/>
      <c r="L96" s="18"/>
      <c r="M96" s="18"/>
      <c r="N96" s="19"/>
      <c r="O96" s="20"/>
      <c r="P96" s="18"/>
      <c r="Q96" s="21"/>
      <c r="R96" s="19"/>
      <c r="S96" s="21"/>
      <c r="T96" s="22"/>
      <c r="U96" s="23"/>
      <c r="V96" s="24"/>
      <c r="W96" s="18"/>
      <c r="X96" s="25"/>
      <c r="Y96" s="18"/>
      <c r="Z96" s="26"/>
      <c r="AA96" s="18"/>
      <c r="AB96" s="27"/>
      <c r="AC96" s="28"/>
      <c r="AD96" s="18"/>
      <c r="AE96" s="29">
        <v>290</v>
      </c>
      <c r="AF96" s="30">
        <v>290</v>
      </c>
      <c r="AG96" s="31">
        <v>0</v>
      </c>
      <c r="AH96" s="18"/>
      <c r="AI96" s="41">
        <f t="shared" si="285"/>
        <v>0</v>
      </c>
      <c r="AJ96" s="30">
        <v>290</v>
      </c>
      <c r="AK96" s="32">
        <v>0</v>
      </c>
      <c r="AL96" s="18"/>
      <c r="AM96" s="7">
        <f t="shared" si="287"/>
        <v>0</v>
      </c>
      <c r="AN96" s="33">
        <v>40.200000000000003</v>
      </c>
      <c r="AO96" s="18"/>
      <c r="AP96" s="42">
        <f t="shared" si="254"/>
        <v>40.200000000000003</v>
      </c>
      <c r="AQ96" s="34">
        <v>40.200000000000003</v>
      </c>
      <c r="AR96" s="18"/>
      <c r="AS96" s="43">
        <f t="shared" si="255"/>
        <v>40.200000000000003</v>
      </c>
      <c r="AT96" s="35">
        <v>40.200000000000003</v>
      </c>
      <c r="AU96" s="18"/>
      <c r="AV96" s="44">
        <f t="shared" si="256"/>
        <v>40.200000000000003</v>
      </c>
      <c r="AW96" s="36">
        <v>30</v>
      </c>
      <c r="AX96" s="30"/>
      <c r="AY96" s="256">
        <f t="shared" si="251"/>
        <v>30</v>
      </c>
      <c r="AZ96" s="37">
        <v>30</v>
      </c>
      <c r="BA96" s="30"/>
      <c r="BB96" s="257">
        <f t="shared" si="252"/>
        <v>30</v>
      </c>
      <c r="BC96" s="258">
        <f t="shared" si="235"/>
        <v>30000</v>
      </c>
      <c r="BD96" s="18"/>
      <c r="BE96" s="18"/>
      <c r="BF96" s="37">
        <f t="shared" si="237"/>
        <v>30000</v>
      </c>
      <c r="BG96" s="30"/>
      <c r="BH96" s="30"/>
      <c r="BI96" s="26">
        <f t="shared" si="239"/>
        <v>30000</v>
      </c>
      <c r="BJ96" s="37">
        <v>30699</v>
      </c>
      <c r="BK96" s="18"/>
      <c r="BL96" s="22">
        <v>30</v>
      </c>
      <c r="BM96" s="18"/>
      <c r="BN96" s="259">
        <f t="shared" si="253"/>
        <v>30</v>
      </c>
      <c r="BO96" s="226">
        <f t="shared" si="242"/>
        <v>30699</v>
      </c>
      <c r="BP96" s="156"/>
      <c r="BQ96" s="18"/>
      <c r="BR96" s="226">
        <f t="shared" si="224"/>
        <v>0</v>
      </c>
      <c r="BS96" s="30">
        <f t="shared" si="336"/>
        <v>30699</v>
      </c>
      <c r="BT96" s="18"/>
      <c r="BU96" s="18"/>
      <c r="BV96" s="18"/>
      <c r="BW96" s="18"/>
      <c r="BX96" s="18"/>
      <c r="BY96" s="26"/>
      <c r="BZ96" s="226"/>
      <c r="CA96" s="30">
        <f t="shared" si="245"/>
        <v>30699</v>
      </c>
      <c r="CB96" s="18"/>
      <c r="CC96" s="18"/>
      <c r="CD96" s="18"/>
      <c r="CE96" s="18"/>
      <c r="CF96" s="226">
        <f t="shared" si="225"/>
        <v>0</v>
      </c>
      <c r="CG96" s="30">
        <f t="shared" si="247"/>
        <v>30699</v>
      </c>
      <c r="CH96" s="18"/>
      <c r="CI96" s="18"/>
      <c r="CJ96" s="18"/>
      <c r="CK96" s="18"/>
      <c r="CL96" s="18"/>
      <c r="CM96" s="18"/>
      <c r="CN96" s="18"/>
      <c r="CO96" s="18"/>
      <c r="CP96" s="18"/>
      <c r="CQ96" s="169"/>
      <c r="CR96" s="226">
        <f t="shared" si="226"/>
        <v>0</v>
      </c>
      <c r="CS96" s="30">
        <f t="shared" si="249"/>
        <v>30699</v>
      </c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226">
        <f t="shared" si="227"/>
        <v>0</v>
      </c>
      <c r="DF96" s="226">
        <f t="shared" si="228"/>
        <v>30699</v>
      </c>
      <c r="DG96" s="367">
        <f t="shared" si="229"/>
        <v>0</v>
      </c>
    </row>
    <row r="97" spans="1:111" s="38" customFormat="1" ht="72" x14ac:dyDescent="0.25">
      <c r="A97" s="39" t="s">
        <v>183</v>
      </c>
      <c r="B97" s="40" t="s">
        <v>184</v>
      </c>
      <c r="C97" s="8"/>
      <c r="D97" s="15"/>
      <c r="E97" s="16"/>
      <c r="F97" s="10"/>
      <c r="G97" s="8"/>
      <c r="H97" s="18"/>
      <c r="I97" s="18"/>
      <c r="J97" s="19"/>
      <c r="K97" s="20"/>
      <c r="L97" s="18"/>
      <c r="M97" s="18"/>
      <c r="N97" s="19"/>
      <c r="O97" s="20"/>
      <c r="P97" s="18"/>
      <c r="Q97" s="21"/>
      <c r="R97" s="19"/>
      <c r="S97" s="21"/>
      <c r="T97" s="22"/>
      <c r="U97" s="23"/>
      <c r="V97" s="24"/>
      <c r="W97" s="18"/>
      <c r="X97" s="25"/>
      <c r="Y97" s="18"/>
      <c r="Z97" s="26"/>
      <c r="AA97" s="18"/>
      <c r="AB97" s="27"/>
      <c r="AC97" s="28"/>
      <c r="AD97" s="18"/>
      <c r="AE97" s="29">
        <f>5.66+30</f>
        <v>35.659999999999997</v>
      </c>
      <c r="AF97" s="30">
        <f>5.66+30</f>
        <v>35.659999999999997</v>
      </c>
      <c r="AG97" s="31">
        <v>0</v>
      </c>
      <c r="AH97" s="18"/>
      <c r="AI97" s="41">
        <f t="shared" si="285"/>
        <v>0</v>
      </c>
      <c r="AJ97" s="30">
        <f>5.66+30</f>
        <v>35.659999999999997</v>
      </c>
      <c r="AK97" s="32">
        <v>0</v>
      </c>
      <c r="AL97" s="18"/>
      <c r="AM97" s="7">
        <f t="shared" si="287"/>
        <v>0</v>
      </c>
      <c r="AN97" s="33">
        <v>20</v>
      </c>
      <c r="AO97" s="18"/>
      <c r="AP97" s="42">
        <f t="shared" si="254"/>
        <v>20</v>
      </c>
      <c r="AQ97" s="34">
        <v>20</v>
      </c>
      <c r="AR97" s="18"/>
      <c r="AS97" s="43">
        <f t="shared" si="255"/>
        <v>20</v>
      </c>
      <c r="AT97" s="35">
        <v>20</v>
      </c>
      <c r="AU97" s="18"/>
      <c r="AV97" s="44">
        <f t="shared" si="256"/>
        <v>20</v>
      </c>
      <c r="AW97" s="36">
        <v>3.15</v>
      </c>
      <c r="AX97" s="30"/>
      <c r="AY97" s="256">
        <f t="shared" si="251"/>
        <v>3.15</v>
      </c>
      <c r="AZ97" s="37">
        <v>3.15</v>
      </c>
      <c r="BA97" s="30"/>
      <c r="BB97" s="257">
        <f t="shared" si="252"/>
        <v>3.15</v>
      </c>
      <c r="BC97" s="258">
        <f t="shared" si="235"/>
        <v>3150</v>
      </c>
      <c r="BD97" s="18"/>
      <c r="BE97" s="18"/>
      <c r="BF97" s="37">
        <f t="shared" si="237"/>
        <v>3150</v>
      </c>
      <c r="BG97" s="30"/>
      <c r="BH97" s="30"/>
      <c r="BI97" s="26">
        <f t="shared" si="239"/>
        <v>3150</v>
      </c>
      <c r="BJ97" s="37">
        <v>3708</v>
      </c>
      <c r="BK97" s="18"/>
      <c r="BL97" s="22">
        <v>3.15</v>
      </c>
      <c r="BM97" s="18"/>
      <c r="BN97" s="259">
        <f t="shared" si="253"/>
        <v>3.15</v>
      </c>
      <c r="BO97" s="226">
        <f t="shared" si="242"/>
        <v>3708</v>
      </c>
      <c r="BP97" s="156"/>
      <c r="BQ97" s="18"/>
      <c r="BR97" s="226">
        <f t="shared" si="224"/>
        <v>0</v>
      </c>
      <c r="BS97" s="30">
        <f t="shared" si="336"/>
        <v>3708</v>
      </c>
      <c r="BT97" s="18"/>
      <c r="BU97" s="18"/>
      <c r="BV97" s="18"/>
      <c r="BW97" s="18"/>
      <c r="BX97" s="18"/>
      <c r="BY97" s="26"/>
      <c r="BZ97" s="226"/>
      <c r="CA97" s="30">
        <f t="shared" si="245"/>
        <v>3708</v>
      </c>
      <c r="CB97" s="18"/>
      <c r="CC97" s="18"/>
      <c r="CD97" s="18"/>
      <c r="CE97" s="18"/>
      <c r="CF97" s="226">
        <f t="shared" si="225"/>
        <v>0</v>
      </c>
      <c r="CG97" s="30">
        <f t="shared" si="247"/>
        <v>3708</v>
      </c>
      <c r="CH97" s="18"/>
      <c r="CI97" s="18"/>
      <c r="CJ97" s="18"/>
      <c r="CK97" s="18"/>
      <c r="CL97" s="18"/>
      <c r="CM97" s="18"/>
      <c r="CN97" s="18"/>
      <c r="CO97" s="18"/>
      <c r="CP97" s="18"/>
      <c r="CQ97" s="169"/>
      <c r="CR97" s="226">
        <f t="shared" si="226"/>
        <v>0</v>
      </c>
      <c r="CS97" s="30">
        <f t="shared" si="249"/>
        <v>3708</v>
      </c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226">
        <f t="shared" si="227"/>
        <v>0</v>
      </c>
      <c r="DF97" s="226">
        <f t="shared" si="228"/>
        <v>3708</v>
      </c>
      <c r="DG97" s="367">
        <f t="shared" si="229"/>
        <v>0</v>
      </c>
    </row>
    <row r="98" spans="1:111" s="38" customFormat="1" ht="60" x14ac:dyDescent="0.25">
      <c r="A98" s="39" t="s">
        <v>392</v>
      </c>
      <c r="B98" s="40" t="s">
        <v>393</v>
      </c>
      <c r="C98" s="8"/>
      <c r="D98" s="15"/>
      <c r="E98" s="16"/>
      <c r="F98" s="10"/>
      <c r="G98" s="8"/>
      <c r="H98" s="18"/>
      <c r="I98" s="18"/>
      <c r="J98" s="19"/>
      <c r="K98" s="20"/>
      <c r="L98" s="18"/>
      <c r="M98" s="18"/>
      <c r="N98" s="19"/>
      <c r="O98" s="20"/>
      <c r="P98" s="18"/>
      <c r="Q98" s="21"/>
      <c r="R98" s="19"/>
      <c r="S98" s="21"/>
      <c r="T98" s="22"/>
      <c r="U98" s="23"/>
      <c r="V98" s="24"/>
      <c r="W98" s="18"/>
      <c r="X98" s="25"/>
      <c r="Y98" s="18"/>
      <c r="Z98" s="26"/>
      <c r="AA98" s="18"/>
      <c r="AB98" s="27"/>
      <c r="AC98" s="28"/>
      <c r="AD98" s="18"/>
      <c r="AE98" s="29"/>
      <c r="AF98" s="30"/>
      <c r="AG98" s="31"/>
      <c r="AH98" s="18"/>
      <c r="AI98" s="41"/>
      <c r="AJ98" s="30"/>
      <c r="AK98" s="32"/>
      <c r="AL98" s="18"/>
      <c r="AM98" s="7"/>
      <c r="AN98" s="33"/>
      <c r="AO98" s="18"/>
      <c r="AP98" s="42"/>
      <c r="AQ98" s="34"/>
      <c r="AR98" s="18"/>
      <c r="AS98" s="43"/>
      <c r="AT98" s="35"/>
      <c r="AU98" s="18"/>
      <c r="AV98" s="44"/>
      <c r="AW98" s="36"/>
      <c r="AX98" s="30"/>
      <c r="AY98" s="256"/>
      <c r="AZ98" s="37"/>
      <c r="BA98" s="30"/>
      <c r="BB98" s="257"/>
      <c r="BC98" s="258"/>
      <c r="BD98" s="18"/>
      <c r="BE98" s="18"/>
      <c r="BF98" s="37"/>
      <c r="BG98" s="30"/>
      <c r="BH98" s="30"/>
      <c r="BI98" s="26"/>
      <c r="BJ98" s="37">
        <v>166.5</v>
      </c>
      <c r="BK98" s="18"/>
      <c r="BL98" s="22"/>
      <c r="BM98" s="18"/>
      <c r="BN98" s="259"/>
      <c r="BO98" s="226">
        <f t="shared" si="242"/>
        <v>166.5</v>
      </c>
      <c r="BP98" s="156"/>
      <c r="BQ98" s="18"/>
      <c r="BR98" s="226">
        <f t="shared" si="224"/>
        <v>0</v>
      </c>
      <c r="BS98" s="30">
        <f t="shared" si="336"/>
        <v>166.5</v>
      </c>
      <c r="BT98" s="18"/>
      <c r="BU98" s="18"/>
      <c r="BV98" s="18"/>
      <c r="BW98" s="18"/>
      <c r="BX98" s="18"/>
      <c r="BY98" s="26"/>
      <c r="BZ98" s="226"/>
      <c r="CA98" s="30">
        <f t="shared" si="245"/>
        <v>166.5</v>
      </c>
      <c r="CB98" s="18"/>
      <c r="CC98" s="18"/>
      <c r="CD98" s="18"/>
      <c r="CE98" s="18"/>
      <c r="CF98" s="226">
        <f t="shared" si="225"/>
        <v>0</v>
      </c>
      <c r="CG98" s="30">
        <f t="shared" si="247"/>
        <v>166.5</v>
      </c>
      <c r="CH98" s="18"/>
      <c r="CI98" s="18"/>
      <c r="CJ98" s="18"/>
      <c r="CK98" s="18"/>
      <c r="CL98" s="18"/>
      <c r="CM98" s="18"/>
      <c r="CN98" s="18"/>
      <c r="CO98" s="18"/>
      <c r="CP98" s="18"/>
      <c r="CQ98" s="169"/>
      <c r="CR98" s="226">
        <f t="shared" si="226"/>
        <v>0</v>
      </c>
      <c r="CS98" s="30">
        <f t="shared" si="249"/>
        <v>166.5</v>
      </c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226">
        <f t="shared" si="227"/>
        <v>0</v>
      </c>
      <c r="DF98" s="226">
        <f t="shared" si="228"/>
        <v>166.5</v>
      </c>
      <c r="DG98" s="367">
        <f t="shared" si="229"/>
        <v>0</v>
      </c>
    </row>
    <row r="99" spans="1:111" s="38" customFormat="1" ht="83.25" customHeight="1" x14ac:dyDescent="0.25">
      <c r="A99" s="39" t="s">
        <v>394</v>
      </c>
      <c r="B99" s="40" t="s">
        <v>395</v>
      </c>
      <c r="C99" s="8"/>
      <c r="D99" s="15"/>
      <c r="E99" s="16"/>
      <c r="F99" s="10"/>
      <c r="G99" s="8"/>
      <c r="H99" s="18"/>
      <c r="I99" s="18"/>
      <c r="J99" s="19"/>
      <c r="K99" s="20"/>
      <c r="L99" s="18"/>
      <c r="M99" s="18"/>
      <c r="N99" s="19"/>
      <c r="O99" s="20"/>
      <c r="P99" s="18"/>
      <c r="Q99" s="21"/>
      <c r="R99" s="19"/>
      <c r="S99" s="21"/>
      <c r="T99" s="22"/>
      <c r="U99" s="23"/>
      <c r="V99" s="24"/>
      <c r="W99" s="18"/>
      <c r="X99" s="25"/>
      <c r="Y99" s="18"/>
      <c r="Z99" s="26"/>
      <c r="AA99" s="18"/>
      <c r="AB99" s="27"/>
      <c r="AC99" s="28"/>
      <c r="AD99" s="18"/>
      <c r="AE99" s="29">
        <v>100</v>
      </c>
      <c r="AF99" s="30">
        <v>100</v>
      </c>
      <c r="AG99" s="31">
        <v>0</v>
      </c>
      <c r="AH99" s="18"/>
      <c r="AI99" s="41">
        <f t="shared" si="285"/>
        <v>0</v>
      </c>
      <c r="AJ99" s="30">
        <v>100</v>
      </c>
      <c r="AK99" s="32">
        <v>0</v>
      </c>
      <c r="AL99" s="18"/>
      <c r="AM99" s="7">
        <f t="shared" si="287"/>
        <v>0</v>
      </c>
      <c r="AN99" s="33">
        <v>12</v>
      </c>
      <c r="AO99" s="18"/>
      <c r="AP99" s="42">
        <f t="shared" si="254"/>
        <v>12</v>
      </c>
      <c r="AQ99" s="34">
        <v>11</v>
      </c>
      <c r="AR99" s="18"/>
      <c r="AS99" s="43">
        <f t="shared" si="255"/>
        <v>11</v>
      </c>
      <c r="AT99" s="35">
        <v>11</v>
      </c>
      <c r="AU99" s="18"/>
      <c r="AV99" s="44">
        <f t="shared" si="256"/>
        <v>11</v>
      </c>
      <c r="AW99" s="36">
        <v>2.5</v>
      </c>
      <c r="AX99" s="30"/>
      <c r="AY99" s="256">
        <f t="shared" si="251"/>
        <v>2.5</v>
      </c>
      <c r="AZ99" s="37">
        <v>2.5</v>
      </c>
      <c r="BA99" s="30"/>
      <c r="BB99" s="257">
        <f t="shared" si="252"/>
        <v>2.5</v>
      </c>
      <c r="BC99" s="258">
        <f t="shared" si="235"/>
        <v>2500</v>
      </c>
      <c r="BD99" s="18"/>
      <c r="BE99" s="18"/>
      <c r="BF99" s="37">
        <f t="shared" si="237"/>
        <v>2500</v>
      </c>
      <c r="BG99" s="30"/>
      <c r="BH99" s="30"/>
      <c r="BI99" s="26">
        <f t="shared" si="239"/>
        <v>2500</v>
      </c>
      <c r="BJ99" s="37">
        <v>700</v>
      </c>
      <c r="BK99" s="18"/>
      <c r="BL99" s="22">
        <v>2.5</v>
      </c>
      <c r="BM99" s="18"/>
      <c r="BN99" s="259">
        <f t="shared" si="253"/>
        <v>2.5</v>
      </c>
      <c r="BO99" s="226">
        <f t="shared" si="242"/>
        <v>700</v>
      </c>
      <c r="BP99" s="156"/>
      <c r="BQ99" s="18"/>
      <c r="BR99" s="226">
        <f t="shared" si="224"/>
        <v>0</v>
      </c>
      <c r="BS99" s="30">
        <f t="shared" si="336"/>
        <v>700</v>
      </c>
      <c r="BT99" s="18"/>
      <c r="BU99" s="18"/>
      <c r="BV99" s="18"/>
      <c r="BW99" s="18"/>
      <c r="BX99" s="18"/>
      <c r="BY99" s="26"/>
      <c r="BZ99" s="226"/>
      <c r="CA99" s="30">
        <f t="shared" si="245"/>
        <v>700</v>
      </c>
      <c r="CB99" s="18"/>
      <c r="CC99" s="18"/>
      <c r="CD99" s="18"/>
      <c r="CE99" s="18"/>
      <c r="CF99" s="226">
        <f t="shared" si="225"/>
        <v>0</v>
      </c>
      <c r="CG99" s="30">
        <f t="shared" si="247"/>
        <v>700</v>
      </c>
      <c r="CH99" s="18"/>
      <c r="CI99" s="18"/>
      <c r="CJ99" s="18"/>
      <c r="CK99" s="18"/>
      <c r="CL99" s="18"/>
      <c r="CM99" s="18"/>
      <c r="CN99" s="18"/>
      <c r="CO99" s="18"/>
      <c r="CP99" s="18"/>
      <c r="CQ99" s="169"/>
      <c r="CR99" s="226">
        <f t="shared" si="226"/>
        <v>0</v>
      </c>
      <c r="CS99" s="30">
        <f t="shared" si="249"/>
        <v>700</v>
      </c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226">
        <f t="shared" si="227"/>
        <v>0</v>
      </c>
      <c r="DF99" s="226">
        <f t="shared" si="228"/>
        <v>700</v>
      </c>
      <c r="DG99" s="367">
        <f t="shared" si="229"/>
        <v>0</v>
      </c>
    </row>
    <row r="100" spans="1:111" ht="96" x14ac:dyDescent="0.25">
      <c r="A100" s="39" t="s">
        <v>185</v>
      </c>
      <c r="B100" s="40" t="s">
        <v>186</v>
      </c>
      <c r="C100" s="8"/>
      <c r="D100" s="15"/>
      <c r="E100" s="16"/>
      <c r="F100" s="10"/>
      <c r="G100" s="8"/>
      <c r="H100" s="18"/>
      <c r="I100" s="18"/>
      <c r="J100" s="19"/>
      <c r="K100" s="20"/>
      <c r="L100" s="18"/>
      <c r="M100" s="18"/>
      <c r="N100" s="19"/>
      <c r="O100" s="20"/>
      <c r="P100" s="18"/>
      <c r="Q100" s="21"/>
      <c r="R100" s="19"/>
      <c r="S100" s="21"/>
      <c r="T100" s="22"/>
      <c r="U100" s="23"/>
      <c r="V100" s="24"/>
      <c r="W100" s="18"/>
      <c r="X100" s="25"/>
      <c r="Y100" s="18"/>
      <c r="Z100" s="26"/>
      <c r="AA100" s="18"/>
      <c r="AB100" s="27"/>
      <c r="AC100" s="28"/>
      <c r="AD100" s="18"/>
      <c r="AE100" s="29">
        <v>80</v>
      </c>
      <c r="AF100" s="30">
        <v>80</v>
      </c>
      <c r="AG100" s="31">
        <v>0</v>
      </c>
      <c r="AH100" s="18"/>
      <c r="AI100" s="41">
        <f t="shared" si="285"/>
        <v>0</v>
      </c>
      <c r="AJ100" s="30">
        <v>80</v>
      </c>
      <c r="AK100" s="32">
        <v>0</v>
      </c>
      <c r="AL100" s="18"/>
      <c r="AM100" s="7">
        <f t="shared" si="287"/>
        <v>0</v>
      </c>
      <c r="AN100" s="33">
        <v>8</v>
      </c>
      <c r="AO100" s="18"/>
      <c r="AP100" s="42">
        <f t="shared" si="254"/>
        <v>8</v>
      </c>
      <c r="AQ100" s="34">
        <v>8</v>
      </c>
      <c r="AR100" s="18"/>
      <c r="AS100" s="43">
        <f t="shared" si="255"/>
        <v>8</v>
      </c>
      <c r="AT100" s="35">
        <v>8</v>
      </c>
      <c r="AU100" s="18"/>
      <c r="AV100" s="44">
        <f t="shared" si="256"/>
        <v>8</v>
      </c>
      <c r="AW100" s="36">
        <v>5.05</v>
      </c>
      <c r="AX100" s="30"/>
      <c r="AY100" s="256">
        <f t="shared" si="251"/>
        <v>5.05</v>
      </c>
      <c r="AZ100" s="37">
        <v>5.05</v>
      </c>
      <c r="BA100" s="30"/>
      <c r="BB100" s="257">
        <f t="shared" si="252"/>
        <v>5.05</v>
      </c>
      <c r="BC100" s="258">
        <f t="shared" si="235"/>
        <v>5050</v>
      </c>
      <c r="BD100" s="18"/>
      <c r="BE100" s="18"/>
      <c r="BF100" s="37">
        <f t="shared" si="237"/>
        <v>5050</v>
      </c>
      <c r="BG100" s="30"/>
      <c r="BH100" s="30"/>
      <c r="BI100" s="26">
        <f t="shared" si="239"/>
        <v>5050</v>
      </c>
      <c r="BJ100" s="37">
        <v>3591.5</v>
      </c>
      <c r="BK100" s="18"/>
      <c r="BL100" s="22">
        <v>5.05</v>
      </c>
      <c r="BM100" s="18"/>
      <c r="BN100" s="259">
        <f t="shared" si="253"/>
        <v>5.05</v>
      </c>
      <c r="BO100" s="226">
        <f t="shared" si="242"/>
        <v>3591.5</v>
      </c>
      <c r="BP100" s="156"/>
      <c r="BQ100" s="18"/>
      <c r="BR100" s="226">
        <f t="shared" si="224"/>
        <v>0</v>
      </c>
      <c r="BS100" s="30">
        <f t="shared" si="336"/>
        <v>3591.5</v>
      </c>
      <c r="BT100" s="18"/>
      <c r="BU100" s="18"/>
      <c r="BV100" s="18"/>
      <c r="BW100" s="18"/>
      <c r="BX100" s="18"/>
      <c r="BY100" s="26"/>
      <c r="BZ100" s="226"/>
      <c r="CA100" s="30">
        <f t="shared" si="245"/>
        <v>3591.5</v>
      </c>
      <c r="CB100" s="18"/>
      <c r="CC100" s="18"/>
      <c r="CD100" s="18"/>
      <c r="CE100" s="18"/>
      <c r="CF100" s="226">
        <f t="shared" si="225"/>
        <v>0</v>
      </c>
      <c r="CG100" s="30">
        <f t="shared" si="247"/>
        <v>3591.5</v>
      </c>
      <c r="CH100" s="18"/>
      <c r="CI100" s="18"/>
      <c r="CJ100" s="18"/>
      <c r="CK100" s="18"/>
      <c r="CL100" s="18"/>
      <c r="CM100" s="18"/>
      <c r="CN100" s="18"/>
      <c r="CO100" s="18"/>
      <c r="CP100" s="18"/>
      <c r="CQ100" s="169"/>
      <c r="CR100" s="226">
        <f t="shared" si="226"/>
        <v>0</v>
      </c>
      <c r="CS100" s="30">
        <f t="shared" si="249"/>
        <v>3591.5</v>
      </c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226">
        <f t="shared" si="227"/>
        <v>0</v>
      </c>
      <c r="DF100" s="226">
        <f t="shared" si="228"/>
        <v>3591.5</v>
      </c>
      <c r="DG100" s="367">
        <f t="shared" si="229"/>
        <v>0</v>
      </c>
    </row>
    <row r="101" spans="1:111" ht="84.75" customHeight="1" x14ac:dyDescent="0.25">
      <c r="A101" s="39" t="s">
        <v>187</v>
      </c>
      <c r="B101" s="40" t="s">
        <v>188</v>
      </c>
      <c r="C101" s="8"/>
      <c r="D101" s="15"/>
      <c r="E101" s="16"/>
      <c r="F101" s="10"/>
      <c r="G101" s="8"/>
      <c r="H101" s="18"/>
      <c r="I101" s="18"/>
      <c r="J101" s="19"/>
      <c r="K101" s="20"/>
      <c r="L101" s="18"/>
      <c r="M101" s="18"/>
      <c r="N101" s="19"/>
      <c r="O101" s="20"/>
      <c r="P101" s="18"/>
      <c r="Q101" s="21"/>
      <c r="R101" s="19"/>
      <c r="S101" s="21"/>
      <c r="T101" s="22"/>
      <c r="U101" s="23"/>
      <c r="V101" s="24"/>
      <c r="W101" s="18"/>
      <c r="X101" s="25"/>
      <c r="Y101" s="18"/>
      <c r="Z101" s="26"/>
      <c r="AA101" s="18"/>
      <c r="AB101" s="27"/>
      <c r="AC101" s="28"/>
      <c r="AD101" s="18"/>
      <c r="AE101" s="29"/>
      <c r="AF101" s="30"/>
      <c r="AG101" s="31"/>
      <c r="AH101" s="18"/>
      <c r="AI101" s="41"/>
      <c r="AJ101" s="30"/>
      <c r="AK101" s="32"/>
      <c r="AL101" s="18"/>
      <c r="AM101" s="7"/>
      <c r="AN101" s="33">
        <v>10</v>
      </c>
      <c r="AO101" s="18"/>
      <c r="AP101" s="42">
        <f t="shared" si="254"/>
        <v>10</v>
      </c>
      <c r="AQ101" s="34">
        <v>10</v>
      </c>
      <c r="AR101" s="18"/>
      <c r="AS101" s="43">
        <f t="shared" si="255"/>
        <v>10</v>
      </c>
      <c r="AT101" s="35">
        <v>10</v>
      </c>
      <c r="AU101" s="18"/>
      <c r="AV101" s="44">
        <f t="shared" si="256"/>
        <v>10</v>
      </c>
      <c r="AW101" s="36">
        <v>4.72</v>
      </c>
      <c r="AX101" s="30"/>
      <c r="AY101" s="256">
        <f t="shared" si="251"/>
        <v>4.72</v>
      </c>
      <c r="AZ101" s="37">
        <v>4.72</v>
      </c>
      <c r="BA101" s="30"/>
      <c r="BB101" s="257">
        <f t="shared" si="252"/>
        <v>4.72</v>
      </c>
      <c r="BC101" s="258">
        <f t="shared" si="235"/>
        <v>4720</v>
      </c>
      <c r="BD101" s="18"/>
      <c r="BE101" s="18"/>
      <c r="BF101" s="37">
        <f t="shared" si="237"/>
        <v>4720</v>
      </c>
      <c r="BG101" s="30"/>
      <c r="BH101" s="30"/>
      <c r="BI101" s="26">
        <f t="shared" si="239"/>
        <v>4720</v>
      </c>
      <c r="BJ101" s="37">
        <v>4273.5</v>
      </c>
      <c r="BK101" s="18"/>
      <c r="BL101" s="22">
        <v>4.72</v>
      </c>
      <c r="BM101" s="18"/>
      <c r="BN101" s="259">
        <f t="shared" si="253"/>
        <v>4.72</v>
      </c>
      <c r="BO101" s="226">
        <f t="shared" si="242"/>
        <v>4273.5</v>
      </c>
      <c r="BP101" s="156"/>
      <c r="BQ101" s="18"/>
      <c r="BR101" s="226">
        <f t="shared" si="224"/>
        <v>0</v>
      </c>
      <c r="BS101" s="30">
        <f t="shared" si="336"/>
        <v>4273.5</v>
      </c>
      <c r="BT101" s="18"/>
      <c r="BU101" s="18"/>
      <c r="BV101" s="18"/>
      <c r="BW101" s="18"/>
      <c r="BX101" s="18"/>
      <c r="BY101" s="26"/>
      <c r="BZ101" s="226"/>
      <c r="CA101" s="30">
        <f t="shared" si="245"/>
        <v>4273.5</v>
      </c>
      <c r="CB101" s="18"/>
      <c r="CC101" s="18"/>
      <c r="CD101" s="18"/>
      <c r="CE101" s="18"/>
      <c r="CF101" s="226">
        <f t="shared" si="225"/>
        <v>0</v>
      </c>
      <c r="CG101" s="30">
        <f t="shared" si="247"/>
        <v>4273.5</v>
      </c>
      <c r="CH101" s="18"/>
      <c r="CI101" s="18"/>
      <c r="CJ101" s="18"/>
      <c r="CK101" s="18"/>
      <c r="CL101" s="18"/>
      <c r="CM101" s="18"/>
      <c r="CN101" s="18"/>
      <c r="CO101" s="18"/>
      <c r="CP101" s="18"/>
      <c r="CQ101" s="169"/>
      <c r="CR101" s="226">
        <f t="shared" si="226"/>
        <v>0</v>
      </c>
      <c r="CS101" s="30">
        <f t="shared" si="249"/>
        <v>4273.5</v>
      </c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226">
        <f t="shared" si="227"/>
        <v>0</v>
      </c>
      <c r="DF101" s="226">
        <f t="shared" si="228"/>
        <v>4273.5</v>
      </c>
      <c r="DG101" s="367">
        <f t="shared" si="229"/>
        <v>0</v>
      </c>
    </row>
    <row r="102" spans="1:111" ht="80.25" customHeight="1" x14ac:dyDescent="0.25">
      <c r="A102" s="39" t="s">
        <v>189</v>
      </c>
      <c r="B102" s="40" t="s">
        <v>190</v>
      </c>
      <c r="C102" s="8"/>
      <c r="D102" s="15"/>
      <c r="E102" s="16"/>
      <c r="F102" s="10"/>
      <c r="G102" s="8"/>
      <c r="H102" s="18"/>
      <c r="I102" s="18"/>
      <c r="J102" s="19"/>
      <c r="K102" s="20"/>
      <c r="L102" s="18"/>
      <c r="M102" s="18"/>
      <c r="N102" s="19"/>
      <c r="O102" s="20"/>
      <c r="P102" s="18"/>
      <c r="Q102" s="21"/>
      <c r="R102" s="19"/>
      <c r="S102" s="21"/>
      <c r="T102" s="22"/>
      <c r="U102" s="23"/>
      <c r="V102" s="24"/>
      <c r="W102" s="18"/>
      <c r="X102" s="25"/>
      <c r="Y102" s="18"/>
      <c r="Z102" s="26"/>
      <c r="AA102" s="18"/>
      <c r="AB102" s="27"/>
      <c r="AC102" s="28"/>
      <c r="AD102" s="18"/>
      <c r="AE102" s="29"/>
      <c r="AF102" s="30"/>
      <c r="AG102" s="31"/>
      <c r="AH102" s="18"/>
      <c r="AI102" s="41"/>
      <c r="AJ102" s="30"/>
      <c r="AK102" s="32"/>
      <c r="AL102" s="18"/>
      <c r="AM102" s="7"/>
      <c r="AN102" s="33">
        <v>20</v>
      </c>
      <c r="AO102" s="18"/>
      <c r="AP102" s="42">
        <f t="shared" si="254"/>
        <v>20</v>
      </c>
      <c r="AQ102" s="34">
        <v>20</v>
      </c>
      <c r="AR102" s="18"/>
      <c r="AS102" s="43">
        <f t="shared" si="255"/>
        <v>20</v>
      </c>
      <c r="AT102" s="35">
        <v>20</v>
      </c>
      <c r="AU102" s="18"/>
      <c r="AV102" s="44">
        <f t="shared" si="256"/>
        <v>20</v>
      </c>
      <c r="AW102" s="36">
        <v>15.63</v>
      </c>
      <c r="AX102" s="30"/>
      <c r="AY102" s="256">
        <f t="shared" si="251"/>
        <v>15.63</v>
      </c>
      <c r="AZ102" s="37">
        <v>15.63</v>
      </c>
      <c r="BA102" s="30"/>
      <c r="BB102" s="257">
        <f t="shared" si="252"/>
        <v>15.63</v>
      </c>
      <c r="BC102" s="258">
        <f t="shared" si="235"/>
        <v>15630</v>
      </c>
      <c r="BD102" s="18"/>
      <c r="BE102" s="18"/>
      <c r="BF102" s="37">
        <f t="shared" si="237"/>
        <v>15630</v>
      </c>
      <c r="BG102" s="30"/>
      <c r="BH102" s="30"/>
      <c r="BI102" s="26">
        <f t="shared" si="239"/>
        <v>15630</v>
      </c>
      <c r="BJ102" s="37">
        <v>18350.5</v>
      </c>
      <c r="BK102" s="18"/>
      <c r="BL102" s="22">
        <v>15.63</v>
      </c>
      <c r="BM102" s="18"/>
      <c r="BN102" s="259">
        <f t="shared" si="253"/>
        <v>15.63</v>
      </c>
      <c r="BO102" s="226">
        <f t="shared" si="242"/>
        <v>18350.5</v>
      </c>
      <c r="BP102" s="156"/>
      <c r="BQ102" s="18"/>
      <c r="BR102" s="226">
        <f t="shared" si="224"/>
        <v>0</v>
      </c>
      <c r="BS102" s="30">
        <f t="shared" si="336"/>
        <v>18350.5</v>
      </c>
      <c r="BT102" s="18"/>
      <c r="BU102" s="18"/>
      <c r="BV102" s="18"/>
      <c r="BW102" s="18"/>
      <c r="BX102" s="18"/>
      <c r="BY102" s="26"/>
      <c r="BZ102" s="226"/>
      <c r="CA102" s="30">
        <f t="shared" si="245"/>
        <v>18350.5</v>
      </c>
      <c r="CB102" s="18"/>
      <c r="CC102" s="18"/>
      <c r="CD102" s="18"/>
      <c r="CE102" s="18"/>
      <c r="CF102" s="226">
        <f t="shared" si="225"/>
        <v>0</v>
      </c>
      <c r="CG102" s="30">
        <f t="shared" si="247"/>
        <v>18350.5</v>
      </c>
      <c r="CH102" s="18"/>
      <c r="CI102" s="18"/>
      <c r="CJ102" s="18"/>
      <c r="CK102" s="18"/>
      <c r="CL102" s="18"/>
      <c r="CM102" s="18"/>
      <c r="CN102" s="18"/>
      <c r="CO102" s="18"/>
      <c r="CP102" s="18"/>
      <c r="CQ102" s="169"/>
      <c r="CR102" s="226">
        <f t="shared" si="226"/>
        <v>0</v>
      </c>
      <c r="CS102" s="30">
        <f t="shared" si="249"/>
        <v>18350.5</v>
      </c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226">
        <f t="shared" si="227"/>
        <v>0</v>
      </c>
      <c r="DF102" s="226">
        <f t="shared" si="228"/>
        <v>18350.5</v>
      </c>
      <c r="DG102" s="367">
        <f t="shared" si="229"/>
        <v>0</v>
      </c>
    </row>
    <row r="103" spans="1:111" ht="84" x14ac:dyDescent="0.25">
      <c r="A103" s="39" t="s">
        <v>191</v>
      </c>
      <c r="B103" s="40" t="s">
        <v>192</v>
      </c>
      <c r="C103" s="8"/>
      <c r="D103" s="15"/>
      <c r="E103" s="16"/>
      <c r="F103" s="10"/>
      <c r="G103" s="8"/>
      <c r="H103" s="18"/>
      <c r="I103" s="18"/>
      <c r="J103" s="19"/>
      <c r="K103" s="20"/>
      <c r="L103" s="18"/>
      <c r="M103" s="18"/>
      <c r="N103" s="19"/>
      <c r="O103" s="20"/>
      <c r="P103" s="18"/>
      <c r="Q103" s="21"/>
      <c r="R103" s="19"/>
      <c r="S103" s="21"/>
      <c r="T103" s="22"/>
      <c r="U103" s="23"/>
      <c r="V103" s="24"/>
      <c r="W103" s="18"/>
      <c r="X103" s="25"/>
      <c r="Y103" s="18"/>
      <c r="Z103" s="26"/>
      <c r="AA103" s="18"/>
      <c r="AB103" s="27"/>
      <c r="AC103" s="28"/>
      <c r="AD103" s="18"/>
      <c r="AE103" s="29"/>
      <c r="AF103" s="30"/>
      <c r="AG103" s="31"/>
      <c r="AH103" s="18"/>
      <c r="AI103" s="41"/>
      <c r="AJ103" s="30"/>
      <c r="AK103" s="32"/>
      <c r="AL103" s="18"/>
      <c r="AM103" s="7"/>
      <c r="AN103" s="33">
        <v>100</v>
      </c>
      <c r="AO103" s="18"/>
      <c r="AP103" s="42">
        <f t="shared" si="254"/>
        <v>100</v>
      </c>
      <c r="AQ103" s="34">
        <v>100</v>
      </c>
      <c r="AR103" s="18"/>
      <c r="AS103" s="43">
        <f t="shared" si="255"/>
        <v>100</v>
      </c>
      <c r="AT103" s="35">
        <v>100</v>
      </c>
      <c r="AU103" s="18"/>
      <c r="AV103" s="44">
        <f t="shared" si="256"/>
        <v>100</v>
      </c>
      <c r="AW103" s="36">
        <v>151.35</v>
      </c>
      <c r="AX103" s="30"/>
      <c r="AY103" s="256">
        <f t="shared" si="251"/>
        <v>151.35</v>
      </c>
      <c r="AZ103" s="37">
        <v>151.35</v>
      </c>
      <c r="BA103" s="30"/>
      <c r="BB103" s="257">
        <f t="shared" si="252"/>
        <v>151.35</v>
      </c>
      <c r="BC103" s="258">
        <f t="shared" si="235"/>
        <v>151350</v>
      </c>
      <c r="BD103" s="18"/>
      <c r="BE103" s="18"/>
      <c r="BF103" s="37">
        <f t="shared" si="237"/>
        <v>151350</v>
      </c>
      <c r="BG103" s="30"/>
      <c r="BH103" s="30"/>
      <c r="BI103" s="26">
        <f t="shared" si="239"/>
        <v>151350</v>
      </c>
      <c r="BJ103" s="37">
        <v>151711.5</v>
      </c>
      <c r="BK103" s="18"/>
      <c r="BL103" s="22">
        <v>151.35</v>
      </c>
      <c r="BM103" s="18"/>
      <c r="BN103" s="259">
        <f t="shared" si="253"/>
        <v>151.35</v>
      </c>
      <c r="BO103" s="226">
        <f t="shared" si="242"/>
        <v>151711.5</v>
      </c>
      <c r="BP103" s="156"/>
      <c r="BQ103" s="18"/>
      <c r="BR103" s="226">
        <f t="shared" si="224"/>
        <v>0</v>
      </c>
      <c r="BS103" s="30">
        <f t="shared" si="336"/>
        <v>151711.5</v>
      </c>
      <c r="BT103" s="18"/>
      <c r="BU103" s="18"/>
      <c r="BV103" s="18"/>
      <c r="BW103" s="18"/>
      <c r="BX103" s="18"/>
      <c r="BY103" s="26"/>
      <c r="BZ103" s="226"/>
      <c r="CA103" s="30">
        <f t="shared" si="245"/>
        <v>151711.5</v>
      </c>
      <c r="CB103" s="18"/>
      <c r="CC103" s="18"/>
      <c r="CD103" s="18"/>
      <c r="CE103" s="18"/>
      <c r="CF103" s="226">
        <f t="shared" si="225"/>
        <v>0</v>
      </c>
      <c r="CG103" s="30">
        <f t="shared" si="247"/>
        <v>151711.5</v>
      </c>
      <c r="CH103" s="18"/>
      <c r="CI103" s="18"/>
      <c r="CJ103" s="18"/>
      <c r="CK103" s="18"/>
      <c r="CL103" s="18"/>
      <c r="CM103" s="18"/>
      <c r="CN103" s="18"/>
      <c r="CO103" s="18"/>
      <c r="CP103" s="18"/>
      <c r="CQ103" s="169"/>
      <c r="CR103" s="226">
        <f t="shared" si="226"/>
        <v>0</v>
      </c>
      <c r="CS103" s="30">
        <f t="shared" si="249"/>
        <v>151711.5</v>
      </c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226">
        <f t="shared" si="227"/>
        <v>0</v>
      </c>
      <c r="DF103" s="226">
        <f t="shared" si="228"/>
        <v>151711.5</v>
      </c>
      <c r="DG103" s="367">
        <f t="shared" si="229"/>
        <v>0</v>
      </c>
    </row>
    <row r="104" spans="1:111" ht="92.25" customHeight="1" x14ac:dyDescent="0.25">
      <c r="A104" s="39" t="s">
        <v>193</v>
      </c>
      <c r="B104" s="40" t="s">
        <v>194</v>
      </c>
      <c r="C104" s="8"/>
      <c r="D104" s="15"/>
      <c r="E104" s="16"/>
      <c r="F104" s="10"/>
      <c r="G104" s="8"/>
      <c r="H104" s="18"/>
      <c r="I104" s="18"/>
      <c r="J104" s="19"/>
      <c r="K104" s="20"/>
      <c r="L104" s="18"/>
      <c r="M104" s="18"/>
      <c r="N104" s="19"/>
      <c r="O104" s="20"/>
      <c r="P104" s="18"/>
      <c r="Q104" s="21"/>
      <c r="R104" s="19"/>
      <c r="S104" s="21"/>
      <c r="T104" s="22"/>
      <c r="U104" s="23"/>
      <c r="V104" s="24"/>
      <c r="W104" s="18"/>
      <c r="X104" s="25"/>
      <c r="Y104" s="18"/>
      <c r="Z104" s="26"/>
      <c r="AA104" s="18"/>
      <c r="AB104" s="27"/>
      <c r="AC104" s="28"/>
      <c r="AD104" s="18"/>
      <c r="AE104" s="29">
        <v>1560</v>
      </c>
      <c r="AF104" s="30">
        <v>1560</v>
      </c>
      <c r="AG104" s="31">
        <v>500</v>
      </c>
      <c r="AH104" s="18"/>
      <c r="AI104" s="41">
        <f t="shared" si="285"/>
        <v>500</v>
      </c>
      <c r="AJ104" s="30">
        <v>1560</v>
      </c>
      <c r="AK104" s="32">
        <v>500</v>
      </c>
      <c r="AL104" s="18"/>
      <c r="AM104" s="7">
        <f>AK104+AL104</f>
        <v>500</v>
      </c>
      <c r="AN104" s="33">
        <v>0</v>
      </c>
      <c r="AO104" s="18"/>
      <c r="AP104" s="42">
        <f t="shared" si="254"/>
        <v>0</v>
      </c>
      <c r="AQ104" s="34">
        <v>0</v>
      </c>
      <c r="AR104" s="18"/>
      <c r="AS104" s="43">
        <f t="shared" si="255"/>
        <v>0</v>
      </c>
      <c r="AT104" s="35">
        <v>0</v>
      </c>
      <c r="AU104" s="18"/>
      <c r="AV104" s="44">
        <f t="shared" si="256"/>
        <v>0</v>
      </c>
      <c r="AW104" s="36">
        <v>14.14</v>
      </c>
      <c r="AX104" s="30"/>
      <c r="AY104" s="256">
        <f t="shared" si="251"/>
        <v>14.14</v>
      </c>
      <c r="AZ104" s="37">
        <v>14.14</v>
      </c>
      <c r="BA104" s="30"/>
      <c r="BB104" s="257">
        <f t="shared" si="252"/>
        <v>14.14</v>
      </c>
      <c r="BC104" s="258">
        <f t="shared" si="235"/>
        <v>14140</v>
      </c>
      <c r="BD104" s="18"/>
      <c r="BE104" s="18"/>
      <c r="BF104" s="37">
        <f t="shared" si="237"/>
        <v>14140</v>
      </c>
      <c r="BG104" s="30"/>
      <c r="BH104" s="30"/>
      <c r="BI104" s="26">
        <f t="shared" si="239"/>
        <v>14140</v>
      </c>
      <c r="BJ104" s="37">
        <v>10666.5</v>
      </c>
      <c r="BK104" s="18"/>
      <c r="BL104" s="22">
        <v>14.14</v>
      </c>
      <c r="BM104" s="18"/>
      <c r="BN104" s="259">
        <f t="shared" si="253"/>
        <v>14.14</v>
      </c>
      <c r="BO104" s="226">
        <f t="shared" si="242"/>
        <v>10666.5</v>
      </c>
      <c r="BP104" s="156"/>
      <c r="BQ104" s="18"/>
      <c r="BR104" s="226">
        <f t="shared" si="224"/>
        <v>0</v>
      </c>
      <c r="BS104" s="30">
        <f t="shared" si="336"/>
        <v>10666.5</v>
      </c>
      <c r="BT104" s="18"/>
      <c r="BU104" s="18"/>
      <c r="BV104" s="18"/>
      <c r="BW104" s="18"/>
      <c r="BX104" s="18"/>
      <c r="BY104" s="26"/>
      <c r="BZ104" s="226"/>
      <c r="CA104" s="30">
        <f t="shared" si="245"/>
        <v>10666.5</v>
      </c>
      <c r="CB104" s="18"/>
      <c r="CC104" s="18"/>
      <c r="CD104" s="18"/>
      <c r="CE104" s="18"/>
      <c r="CF104" s="226">
        <f t="shared" si="225"/>
        <v>0</v>
      </c>
      <c r="CG104" s="30">
        <f t="shared" si="247"/>
        <v>10666.5</v>
      </c>
      <c r="CH104" s="18"/>
      <c r="CI104" s="18"/>
      <c r="CJ104" s="18"/>
      <c r="CK104" s="18"/>
      <c r="CL104" s="18"/>
      <c r="CM104" s="18"/>
      <c r="CN104" s="18"/>
      <c r="CO104" s="18"/>
      <c r="CP104" s="18"/>
      <c r="CQ104" s="169"/>
      <c r="CR104" s="226">
        <f t="shared" si="226"/>
        <v>0</v>
      </c>
      <c r="CS104" s="30">
        <f t="shared" si="249"/>
        <v>10666.5</v>
      </c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226">
        <f t="shared" si="227"/>
        <v>0</v>
      </c>
      <c r="DF104" s="226">
        <f t="shared" si="228"/>
        <v>10666.5</v>
      </c>
      <c r="DG104" s="367">
        <f t="shared" si="229"/>
        <v>0</v>
      </c>
    </row>
    <row r="105" spans="1:111" s="38" customFormat="1" ht="36" hidden="1" x14ac:dyDescent="0.25">
      <c r="A105" s="1" t="s">
        <v>195</v>
      </c>
      <c r="B105" s="40" t="s">
        <v>196</v>
      </c>
      <c r="C105" s="11">
        <f t="shared" ref="C105:AD105" si="337">C106+C111</f>
        <v>7</v>
      </c>
      <c r="D105" s="12">
        <f t="shared" si="337"/>
        <v>15</v>
      </c>
      <c r="E105" s="13">
        <f t="shared" si="337"/>
        <v>7</v>
      </c>
      <c r="F105" s="14">
        <f t="shared" si="337"/>
        <v>7</v>
      </c>
      <c r="G105" s="11">
        <f t="shared" si="337"/>
        <v>7</v>
      </c>
      <c r="H105" s="45">
        <f t="shared" si="337"/>
        <v>24.095970000000001</v>
      </c>
      <c r="I105" s="45">
        <f t="shared" si="337"/>
        <v>24.097140000000003</v>
      </c>
      <c r="J105" s="46">
        <f t="shared" si="337"/>
        <v>24.1</v>
      </c>
      <c r="K105" s="47">
        <f t="shared" si="337"/>
        <v>24.1</v>
      </c>
      <c r="L105" s="45">
        <f t="shared" si="337"/>
        <v>0</v>
      </c>
      <c r="M105" s="45">
        <f t="shared" si="337"/>
        <v>0</v>
      </c>
      <c r="N105" s="46">
        <f t="shared" si="337"/>
        <v>24.1</v>
      </c>
      <c r="O105" s="47">
        <f t="shared" si="337"/>
        <v>24.1</v>
      </c>
      <c r="P105" s="45">
        <f t="shared" si="337"/>
        <v>0</v>
      </c>
      <c r="Q105" s="48">
        <f t="shared" si="337"/>
        <v>0</v>
      </c>
      <c r="R105" s="19">
        <f t="shared" si="304"/>
        <v>24.1</v>
      </c>
      <c r="S105" s="48">
        <f t="shared" si="337"/>
        <v>0</v>
      </c>
      <c r="T105" s="22">
        <f t="shared" si="305"/>
        <v>24.1</v>
      </c>
      <c r="U105" s="49">
        <f t="shared" si="337"/>
        <v>108</v>
      </c>
      <c r="V105" s="50">
        <f t="shared" si="337"/>
        <v>0</v>
      </c>
      <c r="W105" s="45">
        <f t="shared" si="337"/>
        <v>0</v>
      </c>
      <c r="X105" s="25">
        <f t="shared" si="281"/>
        <v>108</v>
      </c>
      <c r="Y105" s="45">
        <f t="shared" si="337"/>
        <v>0</v>
      </c>
      <c r="Z105" s="51">
        <f t="shared" si="337"/>
        <v>108</v>
      </c>
      <c r="AA105" s="45">
        <f t="shared" si="337"/>
        <v>0</v>
      </c>
      <c r="AB105" s="27">
        <f t="shared" si="282"/>
        <v>108</v>
      </c>
      <c r="AC105" s="28">
        <f>AC106+AC111</f>
        <v>120</v>
      </c>
      <c r="AD105" s="45">
        <f t="shared" si="337"/>
        <v>0</v>
      </c>
      <c r="AE105" s="29">
        <f>AE106</f>
        <v>40</v>
      </c>
      <c r="AF105" s="52">
        <f>AF106</f>
        <v>40</v>
      </c>
      <c r="AG105" s="31">
        <f t="shared" ref="AG105:AH105" si="338">AG106</f>
        <v>0</v>
      </c>
      <c r="AH105" s="45">
        <f t="shared" si="338"/>
        <v>0</v>
      </c>
      <c r="AI105" s="41">
        <f t="shared" si="285"/>
        <v>0</v>
      </c>
      <c r="AJ105" s="30">
        <f t="shared" ref="AJ105:AL105" si="339">AJ106</f>
        <v>40</v>
      </c>
      <c r="AK105" s="32">
        <f t="shared" si="339"/>
        <v>0</v>
      </c>
      <c r="AL105" s="45">
        <f t="shared" si="339"/>
        <v>0</v>
      </c>
      <c r="AM105" s="7">
        <f t="shared" si="287"/>
        <v>0</v>
      </c>
      <c r="AN105" s="42">
        <f t="shared" ref="AN105:DC105" si="340">AN106</f>
        <v>0</v>
      </c>
      <c r="AO105" s="45">
        <f t="shared" si="340"/>
        <v>0</v>
      </c>
      <c r="AP105" s="42">
        <f t="shared" si="254"/>
        <v>0</v>
      </c>
      <c r="AQ105" s="43">
        <f t="shared" si="340"/>
        <v>0</v>
      </c>
      <c r="AR105" s="45">
        <f t="shared" si="340"/>
        <v>0</v>
      </c>
      <c r="AS105" s="43">
        <f t="shared" si="255"/>
        <v>0</v>
      </c>
      <c r="AT105" s="53">
        <f t="shared" si="340"/>
        <v>0</v>
      </c>
      <c r="AU105" s="45">
        <f t="shared" si="340"/>
        <v>0</v>
      </c>
      <c r="AV105" s="44">
        <f t="shared" si="256"/>
        <v>0</v>
      </c>
      <c r="AW105" s="54">
        <f t="shared" si="340"/>
        <v>0</v>
      </c>
      <c r="AX105" s="52">
        <f t="shared" si="340"/>
        <v>0</v>
      </c>
      <c r="AY105" s="256">
        <f t="shared" si="251"/>
        <v>0</v>
      </c>
      <c r="AZ105" s="55">
        <f t="shared" si="340"/>
        <v>0</v>
      </c>
      <c r="BA105" s="52">
        <f t="shared" si="340"/>
        <v>0</v>
      </c>
      <c r="BB105" s="257">
        <f t="shared" si="252"/>
        <v>0</v>
      </c>
      <c r="BC105" s="258">
        <f t="shared" si="235"/>
        <v>0</v>
      </c>
      <c r="BD105" s="45">
        <f t="shared" si="340"/>
        <v>0</v>
      </c>
      <c r="BE105" s="45">
        <f t="shared" si="340"/>
        <v>0</v>
      </c>
      <c r="BF105" s="37">
        <f t="shared" si="237"/>
        <v>0</v>
      </c>
      <c r="BG105" s="30">
        <f t="shared" si="340"/>
        <v>0</v>
      </c>
      <c r="BH105" s="30">
        <f t="shared" si="340"/>
        <v>0</v>
      </c>
      <c r="BI105" s="26">
        <f t="shared" si="239"/>
        <v>0</v>
      </c>
      <c r="BJ105" s="37">
        <f t="shared" si="340"/>
        <v>0</v>
      </c>
      <c r="BK105" s="45">
        <f t="shared" si="340"/>
        <v>0</v>
      </c>
      <c r="BL105" s="56">
        <f t="shared" si="340"/>
        <v>0</v>
      </c>
      <c r="BM105" s="45">
        <f t="shared" si="340"/>
        <v>0</v>
      </c>
      <c r="BN105" s="259">
        <f t="shared" si="253"/>
        <v>0</v>
      </c>
      <c r="BO105" s="226">
        <f t="shared" si="242"/>
        <v>0</v>
      </c>
      <c r="BP105" s="157">
        <f t="shared" si="340"/>
        <v>0</v>
      </c>
      <c r="BQ105" s="45">
        <f t="shared" si="340"/>
        <v>0</v>
      </c>
      <c r="BR105" s="226">
        <f t="shared" si="224"/>
        <v>0</v>
      </c>
      <c r="BS105" s="30">
        <f t="shared" si="336"/>
        <v>0</v>
      </c>
      <c r="BT105" s="45">
        <f t="shared" si="340"/>
        <v>0</v>
      </c>
      <c r="BU105" s="45">
        <f t="shared" si="340"/>
        <v>0</v>
      </c>
      <c r="BV105" s="45">
        <f t="shared" si="340"/>
        <v>0</v>
      </c>
      <c r="BW105" s="45">
        <f t="shared" si="340"/>
        <v>0</v>
      </c>
      <c r="BX105" s="45">
        <f t="shared" si="340"/>
        <v>0</v>
      </c>
      <c r="BY105" s="51">
        <f t="shared" si="340"/>
        <v>0</v>
      </c>
      <c r="BZ105" s="188"/>
      <c r="CA105" s="30">
        <f t="shared" si="245"/>
        <v>0</v>
      </c>
      <c r="CB105" s="45">
        <f t="shared" si="340"/>
        <v>0</v>
      </c>
      <c r="CC105" s="45">
        <f t="shared" si="340"/>
        <v>0</v>
      </c>
      <c r="CD105" s="45">
        <f t="shared" si="340"/>
        <v>0</v>
      </c>
      <c r="CE105" s="45">
        <f t="shared" si="340"/>
        <v>0</v>
      </c>
      <c r="CF105" s="226">
        <f t="shared" si="225"/>
        <v>0</v>
      </c>
      <c r="CG105" s="30">
        <f t="shared" si="247"/>
        <v>0</v>
      </c>
      <c r="CH105" s="45">
        <f t="shared" si="340"/>
        <v>0</v>
      </c>
      <c r="CI105" s="45">
        <f t="shared" si="340"/>
        <v>0</v>
      </c>
      <c r="CJ105" s="45">
        <f t="shared" si="340"/>
        <v>0</v>
      </c>
      <c r="CK105" s="45">
        <f t="shared" si="340"/>
        <v>0</v>
      </c>
      <c r="CL105" s="45">
        <f t="shared" si="340"/>
        <v>0</v>
      </c>
      <c r="CM105" s="45">
        <f t="shared" si="340"/>
        <v>0</v>
      </c>
      <c r="CN105" s="45">
        <f t="shared" si="340"/>
        <v>0</v>
      </c>
      <c r="CO105" s="45">
        <f t="shared" si="340"/>
        <v>0</v>
      </c>
      <c r="CP105" s="45">
        <f t="shared" si="340"/>
        <v>0</v>
      </c>
      <c r="CQ105" s="170">
        <f t="shared" si="340"/>
        <v>0</v>
      </c>
      <c r="CR105" s="226">
        <f t="shared" si="226"/>
        <v>0</v>
      </c>
      <c r="CS105" s="30">
        <f t="shared" si="249"/>
        <v>0</v>
      </c>
      <c r="CT105" s="45">
        <f t="shared" si="340"/>
        <v>0</v>
      </c>
      <c r="CU105" s="45">
        <f t="shared" si="340"/>
        <v>0</v>
      </c>
      <c r="CV105" s="45">
        <f t="shared" si="340"/>
        <v>0</v>
      </c>
      <c r="CW105" s="45">
        <f t="shared" si="340"/>
        <v>0</v>
      </c>
      <c r="CX105" s="45">
        <f t="shared" si="340"/>
        <v>0</v>
      </c>
      <c r="CY105" s="45">
        <f t="shared" si="340"/>
        <v>0</v>
      </c>
      <c r="CZ105" s="45">
        <f t="shared" si="340"/>
        <v>0</v>
      </c>
      <c r="DA105" s="45">
        <f t="shared" si="340"/>
        <v>0</v>
      </c>
      <c r="DB105" s="45">
        <f t="shared" si="340"/>
        <v>0</v>
      </c>
      <c r="DC105" s="45">
        <f t="shared" si="340"/>
        <v>0</v>
      </c>
      <c r="DD105" s="45">
        <f t="shared" ref="DD105" si="341">DD106</f>
        <v>0</v>
      </c>
      <c r="DE105" s="226">
        <f t="shared" si="227"/>
        <v>0</v>
      </c>
      <c r="DF105" s="226">
        <f t="shared" si="228"/>
        <v>0</v>
      </c>
      <c r="DG105" s="367">
        <f t="shared" si="229"/>
        <v>0</v>
      </c>
    </row>
    <row r="106" spans="1:111" ht="25.5" hidden="1" x14ac:dyDescent="0.25">
      <c r="A106" s="39" t="s">
        <v>197</v>
      </c>
      <c r="B106" s="40" t="s">
        <v>198</v>
      </c>
      <c r="C106" s="11">
        <v>6</v>
      </c>
      <c r="D106" s="12">
        <v>10</v>
      </c>
      <c r="E106" s="13">
        <v>6</v>
      </c>
      <c r="F106" s="14">
        <v>6</v>
      </c>
      <c r="G106" s="11">
        <v>6</v>
      </c>
      <c r="H106" s="18">
        <v>15.06</v>
      </c>
      <c r="I106" s="18">
        <v>15.06</v>
      </c>
      <c r="J106" s="19">
        <v>15.06</v>
      </c>
      <c r="K106" s="20">
        <v>15.06</v>
      </c>
      <c r="L106" s="18"/>
      <c r="M106" s="18"/>
      <c r="N106" s="19">
        <f>J106+L106</f>
        <v>15.06</v>
      </c>
      <c r="O106" s="20">
        <f>K106+M106</f>
        <v>15.06</v>
      </c>
      <c r="P106" s="18"/>
      <c r="Q106" s="21"/>
      <c r="R106" s="19">
        <f t="shared" si="304"/>
        <v>15.06</v>
      </c>
      <c r="S106" s="21"/>
      <c r="T106" s="22">
        <f t="shared" si="305"/>
        <v>15.06</v>
      </c>
      <c r="U106" s="23">
        <v>38</v>
      </c>
      <c r="V106" s="24"/>
      <c r="W106" s="18"/>
      <c r="X106" s="25">
        <f t="shared" si="281"/>
        <v>38</v>
      </c>
      <c r="Y106" s="18"/>
      <c r="Z106" s="26">
        <v>38</v>
      </c>
      <c r="AA106" s="18"/>
      <c r="AB106" s="27">
        <f t="shared" si="282"/>
        <v>38</v>
      </c>
      <c r="AC106" s="28">
        <v>40</v>
      </c>
      <c r="AD106" s="18"/>
      <c r="AE106" s="29">
        <f t="shared" si="283"/>
        <v>40</v>
      </c>
      <c r="AF106" s="30">
        <v>40</v>
      </c>
      <c r="AG106" s="31">
        <v>0</v>
      </c>
      <c r="AH106" s="18"/>
      <c r="AI106" s="41">
        <f t="shared" si="285"/>
        <v>0</v>
      </c>
      <c r="AJ106" s="30">
        <v>40</v>
      </c>
      <c r="AK106" s="32">
        <v>0</v>
      </c>
      <c r="AL106" s="18"/>
      <c r="AM106" s="7">
        <f t="shared" si="287"/>
        <v>0</v>
      </c>
      <c r="AN106" s="33"/>
      <c r="AO106" s="18"/>
      <c r="AP106" s="42">
        <f t="shared" si="254"/>
        <v>0</v>
      </c>
      <c r="AQ106" s="34"/>
      <c r="AR106" s="18"/>
      <c r="AS106" s="43">
        <f t="shared" si="255"/>
        <v>0</v>
      </c>
      <c r="AT106" s="35"/>
      <c r="AU106" s="18"/>
      <c r="AV106" s="44">
        <f t="shared" si="256"/>
        <v>0</v>
      </c>
      <c r="AW106" s="36"/>
      <c r="AX106" s="30"/>
      <c r="AY106" s="256">
        <f t="shared" si="251"/>
        <v>0</v>
      </c>
      <c r="AZ106" s="37"/>
      <c r="BA106" s="30"/>
      <c r="BB106" s="257">
        <f t="shared" si="252"/>
        <v>0</v>
      </c>
      <c r="BC106" s="258">
        <f t="shared" si="235"/>
        <v>0</v>
      </c>
      <c r="BD106" s="18"/>
      <c r="BE106" s="18"/>
      <c r="BF106" s="37">
        <f t="shared" si="237"/>
        <v>0</v>
      </c>
      <c r="BG106" s="30"/>
      <c r="BH106" s="30"/>
      <c r="BI106" s="26">
        <f t="shared" si="239"/>
        <v>0</v>
      </c>
      <c r="BJ106" s="37"/>
      <c r="BK106" s="18"/>
      <c r="BL106" s="22"/>
      <c r="BM106" s="18"/>
      <c r="BN106" s="259">
        <f t="shared" si="253"/>
        <v>0</v>
      </c>
      <c r="BO106" s="226">
        <f t="shared" si="242"/>
        <v>0</v>
      </c>
      <c r="BP106" s="156"/>
      <c r="BQ106" s="18"/>
      <c r="BR106" s="226">
        <f t="shared" si="224"/>
        <v>0</v>
      </c>
      <c r="BS106" s="30">
        <f t="shared" si="336"/>
        <v>0</v>
      </c>
      <c r="BT106" s="18"/>
      <c r="BU106" s="18"/>
      <c r="BV106" s="18"/>
      <c r="BW106" s="18"/>
      <c r="BX106" s="18"/>
      <c r="BY106" s="26"/>
      <c r="BZ106" s="226"/>
      <c r="CA106" s="30">
        <f t="shared" si="245"/>
        <v>0</v>
      </c>
      <c r="CB106" s="18"/>
      <c r="CC106" s="18"/>
      <c r="CD106" s="18"/>
      <c r="CE106" s="18"/>
      <c r="CF106" s="226">
        <f t="shared" si="225"/>
        <v>0</v>
      </c>
      <c r="CG106" s="30">
        <f t="shared" si="247"/>
        <v>0</v>
      </c>
      <c r="CH106" s="18"/>
      <c r="CI106" s="18"/>
      <c r="CJ106" s="18"/>
      <c r="CK106" s="18"/>
      <c r="CL106" s="18"/>
      <c r="CM106" s="18"/>
      <c r="CN106" s="18"/>
      <c r="CO106" s="18"/>
      <c r="CP106" s="18"/>
      <c r="CQ106" s="169"/>
      <c r="CR106" s="226">
        <f t="shared" si="226"/>
        <v>0</v>
      </c>
      <c r="CS106" s="30">
        <f t="shared" si="249"/>
        <v>0</v>
      </c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226">
        <f t="shared" si="227"/>
        <v>0</v>
      </c>
      <c r="DF106" s="226">
        <f t="shared" si="228"/>
        <v>0</v>
      </c>
      <c r="DG106" s="367">
        <f t="shared" si="229"/>
        <v>0</v>
      </c>
    </row>
    <row r="107" spans="1:111" ht="96" hidden="1" x14ac:dyDescent="0.25">
      <c r="A107" s="1" t="s">
        <v>199</v>
      </c>
      <c r="B107" s="17" t="s">
        <v>200</v>
      </c>
      <c r="C107" s="11"/>
      <c r="D107" s="12"/>
      <c r="E107" s="13"/>
      <c r="F107" s="14"/>
      <c r="G107" s="11"/>
      <c r="H107" s="18"/>
      <c r="I107" s="18"/>
      <c r="J107" s="19"/>
      <c r="K107" s="20"/>
      <c r="L107" s="18"/>
      <c r="M107" s="18"/>
      <c r="N107" s="19"/>
      <c r="O107" s="20"/>
      <c r="P107" s="18"/>
      <c r="Q107" s="21"/>
      <c r="R107" s="19"/>
      <c r="S107" s="21"/>
      <c r="T107" s="22"/>
      <c r="U107" s="23"/>
      <c r="V107" s="24"/>
      <c r="W107" s="18"/>
      <c r="X107" s="25"/>
      <c r="Y107" s="18"/>
      <c r="Z107" s="26"/>
      <c r="AA107" s="18"/>
      <c r="AB107" s="27"/>
      <c r="AC107" s="28"/>
      <c r="AD107" s="18"/>
      <c r="AE107" s="29">
        <f>AE108</f>
        <v>1039</v>
      </c>
      <c r="AF107" s="30">
        <f>AF108</f>
        <v>1039</v>
      </c>
      <c r="AG107" s="31">
        <f t="shared" ref="AG107:AH107" si="342">AG108</f>
        <v>793.5</v>
      </c>
      <c r="AH107" s="18">
        <f t="shared" si="342"/>
        <v>0</v>
      </c>
      <c r="AI107" s="41">
        <f t="shared" si="285"/>
        <v>793.5</v>
      </c>
      <c r="AJ107" s="30">
        <f t="shared" ref="AJ107:AL107" si="343">AJ108</f>
        <v>1039</v>
      </c>
      <c r="AK107" s="32">
        <f t="shared" si="343"/>
        <v>793.5</v>
      </c>
      <c r="AL107" s="18">
        <f t="shared" si="343"/>
        <v>0</v>
      </c>
      <c r="AM107" s="7"/>
      <c r="AN107" s="33">
        <f t="shared" ref="AN107:DC107" si="344">AN108</f>
        <v>0</v>
      </c>
      <c r="AO107" s="18">
        <f t="shared" si="344"/>
        <v>0</v>
      </c>
      <c r="AP107" s="42">
        <f t="shared" si="254"/>
        <v>0</v>
      </c>
      <c r="AQ107" s="34">
        <f t="shared" si="344"/>
        <v>0</v>
      </c>
      <c r="AR107" s="18">
        <f t="shared" si="344"/>
        <v>0</v>
      </c>
      <c r="AS107" s="43">
        <f t="shared" si="255"/>
        <v>0</v>
      </c>
      <c r="AT107" s="35">
        <f t="shared" si="344"/>
        <v>0</v>
      </c>
      <c r="AU107" s="18">
        <f t="shared" si="344"/>
        <v>0</v>
      </c>
      <c r="AV107" s="44">
        <f t="shared" si="256"/>
        <v>0</v>
      </c>
      <c r="AW107" s="36">
        <f t="shared" si="344"/>
        <v>0</v>
      </c>
      <c r="AX107" s="30">
        <f t="shared" si="344"/>
        <v>0</v>
      </c>
      <c r="AY107" s="256">
        <f t="shared" si="251"/>
        <v>0</v>
      </c>
      <c r="AZ107" s="37">
        <f t="shared" si="344"/>
        <v>0</v>
      </c>
      <c r="BA107" s="30">
        <f t="shared" si="344"/>
        <v>0</v>
      </c>
      <c r="BB107" s="257">
        <f t="shared" si="252"/>
        <v>0</v>
      </c>
      <c r="BC107" s="258">
        <f t="shared" si="235"/>
        <v>0</v>
      </c>
      <c r="BD107" s="18">
        <f t="shared" si="344"/>
        <v>0</v>
      </c>
      <c r="BE107" s="18">
        <f t="shared" si="344"/>
        <v>0</v>
      </c>
      <c r="BF107" s="37">
        <f t="shared" si="237"/>
        <v>0</v>
      </c>
      <c r="BG107" s="30">
        <f t="shared" si="344"/>
        <v>0</v>
      </c>
      <c r="BH107" s="30">
        <f t="shared" si="344"/>
        <v>0</v>
      </c>
      <c r="BI107" s="26">
        <f t="shared" si="239"/>
        <v>0</v>
      </c>
      <c r="BJ107" s="37">
        <f t="shared" si="344"/>
        <v>0</v>
      </c>
      <c r="BK107" s="18">
        <f t="shared" si="344"/>
        <v>0</v>
      </c>
      <c r="BL107" s="22">
        <f t="shared" si="344"/>
        <v>0</v>
      </c>
      <c r="BM107" s="18">
        <f t="shared" si="344"/>
        <v>0</v>
      </c>
      <c r="BN107" s="259">
        <f t="shared" si="253"/>
        <v>0</v>
      </c>
      <c r="BO107" s="226">
        <f t="shared" si="242"/>
        <v>0</v>
      </c>
      <c r="BP107" s="156">
        <f t="shared" si="344"/>
        <v>0</v>
      </c>
      <c r="BQ107" s="18">
        <f t="shared" si="344"/>
        <v>0</v>
      </c>
      <c r="BR107" s="226">
        <f t="shared" si="224"/>
        <v>0</v>
      </c>
      <c r="BS107" s="30">
        <f t="shared" si="336"/>
        <v>0</v>
      </c>
      <c r="BT107" s="18">
        <f t="shared" si="344"/>
        <v>0</v>
      </c>
      <c r="BU107" s="18">
        <f t="shared" si="344"/>
        <v>0</v>
      </c>
      <c r="BV107" s="18">
        <f t="shared" si="344"/>
        <v>0</v>
      </c>
      <c r="BW107" s="18">
        <f t="shared" si="344"/>
        <v>0</v>
      </c>
      <c r="BX107" s="18">
        <f t="shared" si="344"/>
        <v>0</v>
      </c>
      <c r="BY107" s="26">
        <f t="shared" si="344"/>
        <v>0</v>
      </c>
      <c r="BZ107" s="226"/>
      <c r="CA107" s="30">
        <f t="shared" si="245"/>
        <v>0</v>
      </c>
      <c r="CB107" s="18">
        <f t="shared" si="344"/>
        <v>0</v>
      </c>
      <c r="CC107" s="18">
        <f t="shared" si="344"/>
        <v>0</v>
      </c>
      <c r="CD107" s="18">
        <f t="shared" si="344"/>
        <v>0</v>
      </c>
      <c r="CE107" s="18">
        <f t="shared" si="344"/>
        <v>0</v>
      </c>
      <c r="CF107" s="226">
        <f t="shared" si="225"/>
        <v>0</v>
      </c>
      <c r="CG107" s="30">
        <f t="shared" si="247"/>
        <v>0</v>
      </c>
      <c r="CH107" s="18">
        <f t="shared" si="344"/>
        <v>0</v>
      </c>
      <c r="CI107" s="18">
        <f t="shared" si="344"/>
        <v>0</v>
      </c>
      <c r="CJ107" s="18">
        <f t="shared" si="344"/>
        <v>0</v>
      </c>
      <c r="CK107" s="18">
        <f t="shared" si="344"/>
        <v>0</v>
      </c>
      <c r="CL107" s="18">
        <f t="shared" si="344"/>
        <v>0</v>
      </c>
      <c r="CM107" s="18">
        <f t="shared" si="344"/>
        <v>0</v>
      </c>
      <c r="CN107" s="18">
        <f t="shared" si="344"/>
        <v>0</v>
      </c>
      <c r="CO107" s="18">
        <f t="shared" si="344"/>
        <v>0</v>
      </c>
      <c r="CP107" s="18">
        <f t="shared" si="344"/>
        <v>0</v>
      </c>
      <c r="CQ107" s="169">
        <f t="shared" si="344"/>
        <v>0</v>
      </c>
      <c r="CR107" s="226">
        <f t="shared" si="226"/>
        <v>0</v>
      </c>
      <c r="CS107" s="30">
        <f t="shared" si="249"/>
        <v>0</v>
      </c>
      <c r="CT107" s="18">
        <f t="shared" si="344"/>
        <v>0</v>
      </c>
      <c r="CU107" s="18">
        <f t="shared" si="344"/>
        <v>0</v>
      </c>
      <c r="CV107" s="18">
        <f t="shared" si="344"/>
        <v>0</v>
      </c>
      <c r="CW107" s="18">
        <f t="shared" si="344"/>
        <v>0</v>
      </c>
      <c r="CX107" s="18">
        <f t="shared" si="344"/>
        <v>0</v>
      </c>
      <c r="CY107" s="18">
        <f t="shared" si="344"/>
        <v>0</v>
      </c>
      <c r="CZ107" s="18">
        <f t="shared" si="344"/>
        <v>0</v>
      </c>
      <c r="DA107" s="18">
        <f t="shared" si="344"/>
        <v>0</v>
      </c>
      <c r="DB107" s="18">
        <f t="shared" si="344"/>
        <v>0</v>
      </c>
      <c r="DC107" s="18">
        <f t="shared" si="344"/>
        <v>0</v>
      </c>
      <c r="DD107" s="18">
        <f t="shared" ref="DD107" si="345">DD108</f>
        <v>0</v>
      </c>
      <c r="DE107" s="226">
        <f t="shared" si="227"/>
        <v>0</v>
      </c>
      <c r="DF107" s="226">
        <f t="shared" si="228"/>
        <v>0</v>
      </c>
      <c r="DG107" s="367">
        <f t="shared" si="229"/>
        <v>0</v>
      </c>
    </row>
    <row r="108" spans="1:111" ht="60" hidden="1" x14ac:dyDescent="0.25">
      <c r="A108" s="39" t="s">
        <v>201</v>
      </c>
      <c r="B108" s="40" t="s">
        <v>202</v>
      </c>
      <c r="C108" s="11"/>
      <c r="D108" s="12"/>
      <c r="E108" s="13"/>
      <c r="F108" s="14"/>
      <c r="G108" s="11"/>
      <c r="H108" s="18"/>
      <c r="I108" s="18"/>
      <c r="J108" s="19"/>
      <c r="K108" s="20"/>
      <c r="L108" s="18"/>
      <c r="M108" s="18"/>
      <c r="N108" s="19"/>
      <c r="O108" s="20"/>
      <c r="P108" s="18"/>
      <c r="Q108" s="21"/>
      <c r="R108" s="19"/>
      <c r="S108" s="21"/>
      <c r="T108" s="22"/>
      <c r="U108" s="23"/>
      <c r="V108" s="24"/>
      <c r="W108" s="18"/>
      <c r="X108" s="25"/>
      <c r="Y108" s="18"/>
      <c r="Z108" s="26"/>
      <c r="AA108" s="18"/>
      <c r="AB108" s="27"/>
      <c r="AC108" s="28"/>
      <c r="AD108" s="18"/>
      <c r="AE108" s="29">
        <v>1039</v>
      </c>
      <c r="AF108" s="30">
        <v>1039</v>
      </c>
      <c r="AG108" s="31">
        <v>793.5</v>
      </c>
      <c r="AH108" s="18"/>
      <c r="AI108" s="41">
        <f t="shared" si="285"/>
        <v>793.5</v>
      </c>
      <c r="AJ108" s="30">
        <v>1039</v>
      </c>
      <c r="AK108" s="32">
        <v>793.5</v>
      </c>
      <c r="AL108" s="18"/>
      <c r="AM108" s="7"/>
      <c r="AN108" s="33"/>
      <c r="AO108" s="18"/>
      <c r="AP108" s="42">
        <f t="shared" si="254"/>
        <v>0</v>
      </c>
      <c r="AQ108" s="34"/>
      <c r="AR108" s="18"/>
      <c r="AS108" s="43">
        <f t="shared" si="255"/>
        <v>0</v>
      </c>
      <c r="AT108" s="35"/>
      <c r="AU108" s="18"/>
      <c r="AV108" s="44">
        <f t="shared" si="256"/>
        <v>0</v>
      </c>
      <c r="AW108" s="36"/>
      <c r="AX108" s="30"/>
      <c r="AY108" s="256">
        <f t="shared" si="251"/>
        <v>0</v>
      </c>
      <c r="AZ108" s="37"/>
      <c r="BA108" s="30"/>
      <c r="BB108" s="257">
        <f t="shared" si="252"/>
        <v>0</v>
      </c>
      <c r="BC108" s="258">
        <f t="shared" si="235"/>
        <v>0</v>
      </c>
      <c r="BD108" s="18"/>
      <c r="BE108" s="18"/>
      <c r="BF108" s="37">
        <f t="shared" si="237"/>
        <v>0</v>
      </c>
      <c r="BG108" s="30"/>
      <c r="BH108" s="30"/>
      <c r="BI108" s="26">
        <f t="shared" si="239"/>
        <v>0</v>
      </c>
      <c r="BJ108" s="37"/>
      <c r="BK108" s="18"/>
      <c r="BL108" s="22"/>
      <c r="BM108" s="18"/>
      <c r="BN108" s="259">
        <f t="shared" si="253"/>
        <v>0</v>
      </c>
      <c r="BO108" s="226">
        <f t="shared" si="242"/>
        <v>0</v>
      </c>
      <c r="BP108" s="156"/>
      <c r="BQ108" s="18"/>
      <c r="BR108" s="226">
        <f t="shared" si="224"/>
        <v>0</v>
      </c>
      <c r="BS108" s="30">
        <f t="shared" si="336"/>
        <v>0</v>
      </c>
      <c r="BT108" s="18"/>
      <c r="BU108" s="18"/>
      <c r="BV108" s="18"/>
      <c r="BW108" s="18"/>
      <c r="BX108" s="18"/>
      <c r="BY108" s="26"/>
      <c r="BZ108" s="226"/>
      <c r="CA108" s="30">
        <f t="shared" si="245"/>
        <v>0</v>
      </c>
      <c r="CB108" s="18"/>
      <c r="CC108" s="18"/>
      <c r="CD108" s="18"/>
      <c r="CE108" s="18"/>
      <c r="CF108" s="226">
        <f t="shared" si="225"/>
        <v>0</v>
      </c>
      <c r="CG108" s="30">
        <f t="shared" si="247"/>
        <v>0</v>
      </c>
      <c r="CH108" s="18"/>
      <c r="CI108" s="18"/>
      <c r="CJ108" s="18"/>
      <c r="CK108" s="18"/>
      <c r="CL108" s="18"/>
      <c r="CM108" s="18"/>
      <c r="CN108" s="18"/>
      <c r="CO108" s="18"/>
      <c r="CP108" s="18"/>
      <c r="CQ108" s="169"/>
      <c r="CR108" s="226">
        <f t="shared" si="226"/>
        <v>0</v>
      </c>
      <c r="CS108" s="30">
        <f t="shared" si="249"/>
        <v>0</v>
      </c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226">
        <f t="shared" si="227"/>
        <v>0</v>
      </c>
      <c r="DF108" s="226">
        <f t="shared" si="228"/>
        <v>0</v>
      </c>
      <c r="DG108" s="367">
        <f t="shared" si="229"/>
        <v>0</v>
      </c>
    </row>
    <row r="109" spans="1:111" s="235" customFormat="1" ht="44.25" customHeight="1" x14ac:dyDescent="0.25">
      <c r="A109" s="1" t="s">
        <v>203</v>
      </c>
      <c r="B109" s="17" t="s">
        <v>204</v>
      </c>
      <c r="C109" s="57"/>
      <c r="D109" s="57"/>
      <c r="E109" s="57"/>
      <c r="F109" s="57"/>
      <c r="G109" s="57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234"/>
      <c r="V109" s="30"/>
      <c r="W109" s="30"/>
      <c r="X109" s="52"/>
      <c r="Y109" s="30"/>
      <c r="Z109" s="30"/>
      <c r="AA109" s="30"/>
      <c r="AB109" s="30"/>
      <c r="AC109" s="290"/>
      <c r="AD109" s="30"/>
      <c r="AE109" s="29">
        <f>AE110</f>
        <v>5</v>
      </c>
      <c r="AF109" s="30">
        <f>AF110</f>
        <v>5</v>
      </c>
      <c r="AG109" s="31">
        <f t="shared" ref="AG109:AH109" si="346">AG110</f>
        <v>0</v>
      </c>
      <c r="AH109" s="30">
        <f t="shared" si="346"/>
        <v>0</v>
      </c>
      <c r="AI109" s="41">
        <f t="shared" si="285"/>
        <v>0</v>
      </c>
      <c r="AJ109" s="30">
        <f t="shared" ref="AJ109:AL109" si="347">AJ110</f>
        <v>5</v>
      </c>
      <c r="AK109" s="32">
        <f t="shared" si="347"/>
        <v>0</v>
      </c>
      <c r="AL109" s="30">
        <f t="shared" si="347"/>
        <v>0</v>
      </c>
      <c r="AM109" s="7"/>
      <c r="AN109" s="33">
        <f>AN113+AN114</f>
        <v>175</v>
      </c>
      <c r="AO109" s="30">
        <f t="shared" ref="AO109" si="348">AO113+AO114</f>
        <v>0</v>
      </c>
      <c r="AP109" s="42">
        <f t="shared" si="254"/>
        <v>175</v>
      </c>
      <c r="AQ109" s="34">
        <f t="shared" ref="AQ109:AU109" si="349">AQ113+AQ114</f>
        <v>176</v>
      </c>
      <c r="AR109" s="30">
        <f t="shared" si="349"/>
        <v>0</v>
      </c>
      <c r="AS109" s="43">
        <f t="shared" si="255"/>
        <v>176</v>
      </c>
      <c r="AT109" s="35">
        <f t="shared" si="349"/>
        <v>177</v>
      </c>
      <c r="AU109" s="30">
        <f t="shared" si="349"/>
        <v>0</v>
      </c>
      <c r="AV109" s="44">
        <f t="shared" si="256"/>
        <v>177</v>
      </c>
      <c r="AW109" s="36">
        <f>AW110</f>
        <v>104.62</v>
      </c>
      <c r="AX109" s="30">
        <f t="shared" ref="AX109" si="350">AX113+AX114</f>
        <v>0</v>
      </c>
      <c r="AY109" s="256">
        <f t="shared" si="251"/>
        <v>104.62</v>
      </c>
      <c r="AZ109" s="37">
        <f>AZ110</f>
        <v>104.62</v>
      </c>
      <c r="BA109" s="30">
        <f t="shared" ref="BA109" si="351">BA113+BA114</f>
        <v>0</v>
      </c>
      <c r="BB109" s="257">
        <f t="shared" si="252"/>
        <v>104.62</v>
      </c>
      <c r="BC109" s="258">
        <f t="shared" si="235"/>
        <v>104620</v>
      </c>
      <c r="BD109" s="30">
        <f t="shared" ref="BD109:BE109" si="352">BD113+BD114</f>
        <v>0</v>
      </c>
      <c r="BE109" s="30">
        <f t="shared" si="352"/>
        <v>0</v>
      </c>
      <c r="BF109" s="37">
        <f t="shared" si="237"/>
        <v>104620</v>
      </c>
      <c r="BG109" s="30">
        <f t="shared" ref="BG109:BH109" si="353">BG113+BG114</f>
        <v>0</v>
      </c>
      <c r="BH109" s="30">
        <f t="shared" si="353"/>
        <v>0</v>
      </c>
      <c r="BI109" s="26">
        <f t="shared" si="239"/>
        <v>104620</v>
      </c>
      <c r="BJ109" s="37">
        <f>BJ110</f>
        <v>94000</v>
      </c>
      <c r="BK109" s="30">
        <f t="shared" ref="BK109:BN109" si="354">BK110</f>
        <v>0</v>
      </c>
      <c r="BL109" s="22">
        <f t="shared" si="354"/>
        <v>104.62</v>
      </c>
      <c r="BM109" s="30">
        <f t="shared" si="354"/>
        <v>0</v>
      </c>
      <c r="BN109" s="259">
        <f t="shared" si="354"/>
        <v>104.62</v>
      </c>
      <c r="BO109" s="226">
        <f t="shared" si="242"/>
        <v>94000</v>
      </c>
      <c r="BP109" s="156">
        <f t="shared" ref="BP109:BT109" si="355">BP113+BP114</f>
        <v>0</v>
      </c>
      <c r="BQ109" s="30">
        <f t="shared" si="355"/>
        <v>0</v>
      </c>
      <c r="BR109" s="226">
        <f t="shared" si="224"/>
        <v>0</v>
      </c>
      <c r="BS109" s="30">
        <f t="shared" si="336"/>
        <v>94000</v>
      </c>
      <c r="BT109" s="30">
        <f t="shared" si="355"/>
        <v>0</v>
      </c>
      <c r="BU109" s="30">
        <f t="shared" ref="BU109:CD109" si="356">BU113+BU114</f>
        <v>0</v>
      </c>
      <c r="BV109" s="30">
        <f t="shared" si="356"/>
        <v>0</v>
      </c>
      <c r="BW109" s="30">
        <f t="shared" si="356"/>
        <v>0</v>
      </c>
      <c r="BX109" s="30">
        <f t="shared" si="356"/>
        <v>0</v>
      </c>
      <c r="BY109" s="26">
        <f t="shared" si="356"/>
        <v>0</v>
      </c>
      <c r="BZ109" s="226"/>
      <c r="CA109" s="30">
        <f t="shared" si="245"/>
        <v>94000</v>
      </c>
      <c r="CB109" s="30">
        <f t="shared" si="356"/>
        <v>0</v>
      </c>
      <c r="CC109" s="30">
        <f t="shared" si="356"/>
        <v>0</v>
      </c>
      <c r="CD109" s="30">
        <f t="shared" si="356"/>
        <v>0</v>
      </c>
      <c r="CE109" s="30">
        <f t="shared" ref="CE109" si="357">CE113+CE114</f>
        <v>0</v>
      </c>
      <c r="CF109" s="226">
        <f t="shared" si="225"/>
        <v>0</v>
      </c>
      <c r="CG109" s="30">
        <f t="shared" si="247"/>
        <v>94000</v>
      </c>
      <c r="CH109" s="30">
        <f>CH110</f>
        <v>0</v>
      </c>
      <c r="CI109" s="30">
        <f t="shared" ref="CI109:CQ109" si="358">CI110</f>
        <v>0</v>
      </c>
      <c r="CJ109" s="30">
        <f t="shared" si="358"/>
        <v>0</v>
      </c>
      <c r="CK109" s="30">
        <f t="shared" si="358"/>
        <v>0</v>
      </c>
      <c r="CL109" s="30">
        <f t="shared" si="358"/>
        <v>0</v>
      </c>
      <c r="CM109" s="30">
        <f t="shared" si="358"/>
        <v>0</v>
      </c>
      <c r="CN109" s="30">
        <f t="shared" si="358"/>
        <v>0</v>
      </c>
      <c r="CO109" s="30">
        <f t="shared" si="358"/>
        <v>0</v>
      </c>
      <c r="CP109" s="30">
        <f t="shared" si="358"/>
        <v>0</v>
      </c>
      <c r="CQ109" s="30">
        <f t="shared" si="358"/>
        <v>274678.78000000003</v>
      </c>
      <c r="CR109" s="226">
        <f t="shared" si="226"/>
        <v>274678.78000000003</v>
      </c>
      <c r="CS109" s="30">
        <f t="shared" si="249"/>
        <v>368678.78</v>
      </c>
      <c r="CT109" s="30">
        <f t="shared" ref="CT109:DD109" si="359">CT113+CT114</f>
        <v>0</v>
      </c>
      <c r="CU109" s="30">
        <f t="shared" si="359"/>
        <v>0</v>
      </c>
      <c r="CV109" s="30">
        <f t="shared" si="359"/>
        <v>0</v>
      </c>
      <c r="CW109" s="30">
        <f t="shared" si="359"/>
        <v>0</v>
      </c>
      <c r="CX109" s="30">
        <f t="shared" si="359"/>
        <v>0</v>
      </c>
      <c r="CY109" s="30">
        <f t="shared" si="359"/>
        <v>0</v>
      </c>
      <c r="CZ109" s="30">
        <f t="shared" si="359"/>
        <v>0</v>
      </c>
      <c r="DA109" s="30">
        <f t="shared" si="359"/>
        <v>0</v>
      </c>
      <c r="DB109" s="30">
        <f t="shared" si="359"/>
        <v>0</v>
      </c>
      <c r="DC109" s="30">
        <f t="shared" si="359"/>
        <v>0</v>
      </c>
      <c r="DD109" s="30">
        <f t="shared" si="359"/>
        <v>0</v>
      </c>
      <c r="DE109" s="226">
        <f t="shared" si="227"/>
        <v>0</v>
      </c>
      <c r="DF109" s="226">
        <f t="shared" si="228"/>
        <v>368678.78</v>
      </c>
      <c r="DG109" s="367">
        <f t="shared" si="229"/>
        <v>274678.78000000003</v>
      </c>
    </row>
    <row r="110" spans="1:111" s="235" customFormat="1" ht="48" customHeight="1" x14ac:dyDescent="0.25">
      <c r="A110" s="39" t="s">
        <v>205</v>
      </c>
      <c r="B110" s="40" t="s">
        <v>206</v>
      </c>
      <c r="C110" s="57"/>
      <c r="D110" s="57"/>
      <c r="E110" s="57"/>
      <c r="F110" s="57"/>
      <c r="G110" s="57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234"/>
      <c r="V110" s="30"/>
      <c r="W110" s="30"/>
      <c r="X110" s="52"/>
      <c r="Y110" s="30"/>
      <c r="Z110" s="30"/>
      <c r="AA110" s="30"/>
      <c r="AB110" s="30"/>
      <c r="AC110" s="290"/>
      <c r="AD110" s="30"/>
      <c r="AE110" s="29">
        <v>5</v>
      </c>
      <c r="AF110" s="30">
        <v>5</v>
      </c>
      <c r="AG110" s="31">
        <v>0</v>
      </c>
      <c r="AH110" s="30"/>
      <c r="AI110" s="41">
        <f t="shared" si="285"/>
        <v>0</v>
      </c>
      <c r="AJ110" s="30">
        <v>5</v>
      </c>
      <c r="AK110" s="32">
        <v>0</v>
      </c>
      <c r="AL110" s="30"/>
      <c r="AM110" s="7"/>
      <c r="AN110" s="33"/>
      <c r="AO110" s="30"/>
      <c r="AP110" s="42">
        <f t="shared" si="254"/>
        <v>0</v>
      </c>
      <c r="AQ110" s="34"/>
      <c r="AR110" s="30"/>
      <c r="AS110" s="43">
        <f t="shared" si="255"/>
        <v>0</v>
      </c>
      <c r="AT110" s="35"/>
      <c r="AU110" s="30"/>
      <c r="AV110" s="44">
        <f t="shared" si="256"/>
        <v>0</v>
      </c>
      <c r="AW110" s="36">
        <v>104.62</v>
      </c>
      <c r="AX110" s="30"/>
      <c r="AY110" s="256">
        <f t="shared" si="251"/>
        <v>104.62</v>
      </c>
      <c r="AZ110" s="37">
        <v>104.62</v>
      </c>
      <c r="BA110" s="30"/>
      <c r="BB110" s="257">
        <f t="shared" si="252"/>
        <v>104.62</v>
      </c>
      <c r="BC110" s="258">
        <f t="shared" si="235"/>
        <v>104620</v>
      </c>
      <c r="BD110" s="30"/>
      <c r="BE110" s="30"/>
      <c r="BF110" s="37">
        <f t="shared" si="237"/>
        <v>104620</v>
      </c>
      <c r="BG110" s="30"/>
      <c r="BH110" s="30"/>
      <c r="BI110" s="26">
        <f t="shared" si="239"/>
        <v>104620</v>
      </c>
      <c r="BJ110" s="37">
        <v>94000</v>
      </c>
      <c r="BK110" s="30"/>
      <c r="BL110" s="22">
        <v>104.62</v>
      </c>
      <c r="BM110" s="30"/>
      <c r="BN110" s="259">
        <f t="shared" si="253"/>
        <v>104.62</v>
      </c>
      <c r="BO110" s="226">
        <f t="shared" si="242"/>
        <v>94000</v>
      </c>
      <c r="BP110" s="156"/>
      <c r="BQ110" s="30"/>
      <c r="BR110" s="226">
        <f t="shared" si="224"/>
        <v>0</v>
      </c>
      <c r="BS110" s="30">
        <f t="shared" si="336"/>
        <v>94000</v>
      </c>
      <c r="BT110" s="30"/>
      <c r="BU110" s="30"/>
      <c r="BV110" s="30"/>
      <c r="BW110" s="30"/>
      <c r="BX110" s="30"/>
      <c r="BY110" s="26"/>
      <c r="BZ110" s="226"/>
      <c r="CA110" s="30">
        <f t="shared" si="245"/>
        <v>94000</v>
      </c>
      <c r="CB110" s="30"/>
      <c r="CC110" s="30"/>
      <c r="CD110" s="30"/>
      <c r="CE110" s="30"/>
      <c r="CF110" s="226">
        <f t="shared" si="225"/>
        <v>0</v>
      </c>
      <c r="CG110" s="30">
        <f t="shared" si="247"/>
        <v>94000</v>
      </c>
      <c r="CH110" s="30"/>
      <c r="CI110" s="30"/>
      <c r="CJ110" s="30"/>
      <c r="CK110" s="30"/>
      <c r="CL110" s="30"/>
      <c r="CM110" s="30"/>
      <c r="CN110" s="30"/>
      <c r="CO110" s="30"/>
      <c r="CP110" s="30"/>
      <c r="CQ110" s="169">
        <v>274678.78000000003</v>
      </c>
      <c r="CR110" s="226">
        <f t="shared" si="226"/>
        <v>274678.78000000003</v>
      </c>
      <c r="CS110" s="30">
        <f t="shared" si="249"/>
        <v>368678.78</v>
      </c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226">
        <f t="shared" si="227"/>
        <v>0</v>
      </c>
      <c r="DF110" s="226">
        <f t="shared" si="228"/>
        <v>368678.78</v>
      </c>
      <c r="DG110" s="367">
        <f t="shared" si="229"/>
        <v>274678.78000000003</v>
      </c>
    </row>
    <row r="111" spans="1:111" ht="54" hidden="1" customHeight="1" x14ac:dyDescent="0.25">
      <c r="A111" s="73" t="s">
        <v>207</v>
      </c>
      <c r="B111" s="59" t="s">
        <v>208</v>
      </c>
      <c r="C111" s="11">
        <v>1</v>
      </c>
      <c r="D111" s="12">
        <v>5</v>
      </c>
      <c r="E111" s="13">
        <v>1</v>
      </c>
      <c r="F111" s="14">
        <v>1</v>
      </c>
      <c r="G111" s="11">
        <v>1</v>
      </c>
      <c r="H111" s="18">
        <f>H92*0.003</f>
        <v>9.0359699999999989</v>
      </c>
      <c r="I111" s="18">
        <f>I92*0.003</f>
        <v>9.0371400000000008</v>
      </c>
      <c r="J111" s="19">
        <v>9.0399999999999991</v>
      </c>
      <c r="K111" s="20">
        <v>9.0399999999999991</v>
      </c>
      <c r="L111" s="18"/>
      <c r="M111" s="18"/>
      <c r="N111" s="19">
        <f>J111+L111</f>
        <v>9.0399999999999991</v>
      </c>
      <c r="O111" s="20">
        <f>K111+M111</f>
        <v>9.0399999999999991</v>
      </c>
      <c r="P111" s="18"/>
      <c r="Q111" s="21"/>
      <c r="R111" s="19">
        <f t="shared" si="304"/>
        <v>9.0399999999999991</v>
      </c>
      <c r="S111" s="21"/>
      <c r="T111" s="22">
        <f t="shared" si="305"/>
        <v>9.0399999999999991</v>
      </c>
      <c r="U111" s="23">
        <v>70</v>
      </c>
      <c r="V111" s="24"/>
      <c r="W111" s="18"/>
      <c r="X111" s="25">
        <f t="shared" si="281"/>
        <v>70</v>
      </c>
      <c r="Y111" s="18"/>
      <c r="Z111" s="26">
        <v>70</v>
      </c>
      <c r="AA111" s="18"/>
      <c r="AB111" s="27">
        <f t="shared" si="282"/>
        <v>70</v>
      </c>
      <c r="AC111" s="28">
        <v>80</v>
      </c>
      <c r="AD111" s="18"/>
      <c r="AE111" s="29"/>
      <c r="AF111" s="30"/>
      <c r="AG111" s="31"/>
      <c r="AH111" s="18"/>
      <c r="AI111" s="41">
        <f t="shared" si="285"/>
        <v>0</v>
      </c>
      <c r="AJ111" s="30"/>
      <c r="AK111" s="32"/>
      <c r="AL111" s="18"/>
      <c r="AM111" s="7">
        <f t="shared" si="287"/>
        <v>0</v>
      </c>
      <c r="AN111" s="33"/>
      <c r="AO111" s="18"/>
      <c r="AP111" s="42">
        <f t="shared" si="254"/>
        <v>0</v>
      </c>
      <c r="AQ111" s="34"/>
      <c r="AR111" s="18"/>
      <c r="AS111" s="43">
        <f t="shared" si="255"/>
        <v>0</v>
      </c>
      <c r="AT111" s="35"/>
      <c r="AU111" s="18"/>
      <c r="AV111" s="44">
        <f t="shared" si="256"/>
        <v>0</v>
      </c>
      <c r="AW111" s="36"/>
      <c r="AX111" s="30"/>
      <c r="AY111" s="256">
        <f t="shared" si="251"/>
        <v>0</v>
      </c>
      <c r="AZ111" s="37"/>
      <c r="BA111" s="30"/>
      <c r="BB111" s="257">
        <f t="shared" si="252"/>
        <v>0</v>
      </c>
      <c r="BC111" s="258">
        <f t="shared" si="235"/>
        <v>0</v>
      </c>
      <c r="BD111" s="18"/>
      <c r="BE111" s="18"/>
      <c r="BF111" s="37">
        <f t="shared" si="237"/>
        <v>0</v>
      </c>
      <c r="BG111" s="30"/>
      <c r="BH111" s="30"/>
      <c r="BI111" s="26">
        <f t="shared" si="239"/>
        <v>0</v>
      </c>
      <c r="BJ111" s="37"/>
      <c r="BK111" s="18"/>
      <c r="BL111" s="22"/>
      <c r="BM111" s="18"/>
      <c r="BN111" s="259">
        <f t="shared" si="253"/>
        <v>0</v>
      </c>
      <c r="BO111" s="226">
        <f t="shared" si="242"/>
        <v>0</v>
      </c>
      <c r="BP111" s="156"/>
      <c r="BQ111" s="18"/>
      <c r="BR111" s="226">
        <f t="shared" si="224"/>
        <v>0</v>
      </c>
      <c r="BS111" s="30">
        <f t="shared" si="336"/>
        <v>0</v>
      </c>
      <c r="BT111" s="18"/>
      <c r="BU111" s="18"/>
      <c r="BV111" s="18"/>
      <c r="BW111" s="18"/>
      <c r="BX111" s="18"/>
      <c r="BY111" s="26"/>
      <c r="BZ111" s="226"/>
      <c r="CA111" s="30">
        <f t="shared" si="245"/>
        <v>0</v>
      </c>
      <c r="CB111" s="18"/>
      <c r="CC111" s="18"/>
      <c r="CD111" s="18"/>
      <c r="CE111" s="18"/>
      <c r="CF111" s="226">
        <f t="shared" si="225"/>
        <v>0</v>
      </c>
      <c r="CG111" s="30">
        <f t="shared" si="247"/>
        <v>0</v>
      </c>
      <c r="CH111" s="18"/>
      <c r="CI111" s="18"/>
      <c r="CJ111" s="18"/>
      <c r="CK111" s="18"/>
      <c r="CL111" s="18"/>
      <c r="CM111" s="18"/>
      <c r="CN111" s="18"/>
      <c r="CO111" s="18"/>
      <c r="CP111" s="18"/>
      <c r="CQ111" s="169"/>
      <c r="CR111" s="226">
        <f t="shared" si="226"/>
        <v>0</v>
      </c>
      <c r="CS111" s="30">
        <f t="shared" si="249"/>
        <v>0</v>
      </c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226">
        <f t="shared" si="227"/>
        <v>0</v>
      </c>
      <c r="DF111" s="226">
        <f t="shared" si="228"/>
        <v>0</v>
      </c>
      <c r="DG111" s="367">
        <f t="shared" si="229"/>
        <v>0</v>
      </c>
    </row>
    <row r="112" spans="1:111" ht="39" hidden="1" customHeight="1" x14ac:dyDescent="0.25">
      <c r="A112" s="73"/>
      <c r="B112" s="59"/>
      <c r="C112" s="11"/>
      <c r="D112" s="12"/>
      <c r="E112" s="13"/>
      <c r="F112" s="14"/>
      <c r="G112" s="11"/>
      <c r="H112" s="18"/>
      <c r="I112" s="18"/>
      <c r="J112" s="19"/>
      <c r="K112" s="20"/>
      <c r="L112" s="18"/>
      <c r="M112" s="18"/>
      <c r="N112" s="19"/>
      <c r="O112" s="20"/>
      <c r="P112" s="18"/>
      <c r="Q112" s="21"/>
      <c r="R112" s="19"/>
      <c r="S112" s="21"/>
      <c r="T112" s="22"/>
      <c r="U112" s="23"/>
      <c r="V112" s="24"/>
      <c r="W112" s="18"/>
      <c r="X112" s="25"/>
      <c r="Y112" s="18"/>
      <c r="Z112" s="26"/>
      <c r="AA112" s="18"/>
      <c r="AB112" s="27"/>
      <c r="AC112" s="28"/>
      <c r="AD112" s="18"/>
      <c r="AE112" s="29"/>
      <c r="AF112" s="30"/>
      <c r="AG112" s="31"/>
      <c r="AH112" s="18"/>
      <c r="AI112" s="41"/>
      <c r="AJ112" s="30"/>
      <c r="AK112" s="32"/>
      <c r="AL112" s="18"/>
      <c r="AM112" s="7"/>
      <c r="AN112" s="33"/>
      <c r="AO112" s="18"/>
      <c r="AP112" s="42"/>
      <c r="AQ112" s="34"/>
      <c r="AR112" s="18"/>
      <c r="AS112" s="43"/>
      <c r="AT112" s="35"/>
      <c r="AU112" s="18"/>
      <c r="AV112" s="44"/>
      <c r="AW112" s="36"/>
      <c r="AX112" s="30"/>
      <c r="AY112" s="256"/>
      <c r="AZ112" s="37"/>
      <c r="BA112" s="30"/>
      <c r="BB112" s="257"/>
      <c r="BC112" s="258">
        <f t="shared" si="235"/>
        <v>0</v>
      </c>
      <c r="BD112" s="18"/>
      <c r="BE112" s="18"/>
      <c r="BF112" s="37">
        <f t="shared" si="237"/>
        <v>0</v>
      </c>
      <c r="BG112" s="30"/>
      <c r="BH112" s="30"/>
      <c r="BI112" s="26">
        <f t="shared" si="239"/>
        <v>0</v>
      </c>
      <c r="BJ112" s="37"/>
      <c r="BK112" s="18"/>
      <c r="BL112" s="22"/>
      <c r="BM112" s="18"/>
      <c r="BN112" s="259"/>
      <c r="BO112" s="226">
        <f t="shared" si="242"/>
        <v>0</v>
      </c>
      <c r="BP112" s="156"/>
      <c r="BQ112" s="18"/>
      <c r="BR112" s="226">
        <f t="shared" si="224"/>
        <v>0</v>
      </c>
      <c r="BS112" s="30">
        <f t="shared" si="336"/>
        <v>0</v>
      </c>
      <c r="BT112" s="18"/>
      <c r="BU112" s="18"/>
      <c r="BV112" s="18"/>
      <c r="BW112" s="18"/>
      <c r="BX112" s="18"/>
      <c r="BY112" s="26"/>
      <c r="BZ112" s="226"/>
      <c r="CA112" s="30">
        <f t="shared" si="245"/>
        <v>0</v>
      </c>
      <c r="CB112" s="18"/>
      <c r="CC112" s="18"/>
      <c r="CD112" s="18"/>
      <c r="CE112" s="18"/>
      <c r="CF112" s="226">
        <f t="shared" si="225"/>
        <v>0</v>
      </c>
      <c r="CG112" s="30">
        <f t="shared" si="247"/>
        <v>0</v>
      </c>
      <c r="CH112" s="18"/>
      <c r="CI112" s="18"/>
      <c r="CJ112" s="18"/>
      <c r="CK112" s="18"/>
      <c r="CL112" s="18"/>
      <c r="CM112" s="18"/>
      <c r="CN112" s="18"/>
      <c r="CO112" s="18"/>
      <c r="CP112" s="18"/>
      <c r="CQ112" s="169"/>
      <c r="CR112" s="226">
        <f t="shared" si="226"/>
        <v>0</v>
      </c>
      <c r="CS112" s="30">
        <f t="shared" si="249"/>
        <v>0</v>
      </c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226">
        <f t="shared" si="227"/>
        <v>0</v>
      </c>
      <c r="DF112" s="226">
        <f t="shared" si="228"/>
        <v>0</v>
      </c>
      <c r="DG112" s="367">
        <f t="shared" si="229"/>
        <v>0</v>
      </c>
    </row>
    <row r="113" spans="1:111" ht="24" hidden="1" customHeight="1" x14ac:dyDescent="0.25">
      <c r="A113" s="73" t="s">
        <v>209</v>
      </c>
      <c r="B113" s="59" t="s">
        <v>210</v>
      </c>
      <c r="C113" s="11"/>
      <c r="D113" s="12"/>
      <c r="E113" s="13"/>
      <c r="F113" s="14"/>
      <c r="G113" s="11"/>
      <c r="H113" s="18"/>
      <c r="I113" s="18"/>
      <c r="J113" s="19"/>
      <c r="K113" s="20"/>
      <c r="L113" s="18"/>
      <c r="M113" s="18"/>
      <c r="N113" s="19"/>
      <c r="O113" s="20"/>
      <c r="P113" s="18"/>
      <c r="Q113" s="21"/>
      <c r="R113" s="19"/>
      <c r="S113" s="21"/>
      <c r="T113" s="22"/>
      <c r="U113" s="23"/>
      <c r="V113" s="24"/>
      <c r="W113" s="18"/>
      <c r="X113" s="25"/>
      <c r="Y113" s="18"/>
      <c r="Z113" s="26"/>
      <c r="AA113" s="18"/>
      <c r="AB113" s="27"/>
      <c r="AC113" s="28"/>
      <c r="AD113" s="18"/>
      <c r="AE113" s="29"/>
      <c r="AF113" s="30"/>
      <c r="AG113" s="31"/>
      <c r="AH113" s="18"/>
      <c r="AI113" s="41"/>
      <c r="AJ113" s="30"/>
      <c r="AK113" s="32"/>
      <c r="AL113" s="18"/>
      <c r="AM113" s="7"/>
      <c r="AN113" s="33">
        <v>100</v>
      </c>
      <c r="AO113" s="18"/>
      <c r="AP113" s="42">
        <f t="shared" si="254"/>
        <v>100</v>
      </c>
      <c r="AQ113" s="34">
        <v>100</v>
      </c>
      <c r="AR113" s="18"/>
      <c r="AS113" s="43">
        <f t="shared" si="255"/>
        <v>100</v>
      </c>
      <c r="AT113" s="35">
        <v>100</v>
      </c>
      <c r="AU113" s="18"/>
      <c r="AV113" s="44">
        <f t="shared" si="256"/>
        <v>100</v>
      </c>
      <c r="AW113" s="36"/>
      <c r="AX113" s="30"/>
      <c r="AY113" s="256">
        <f t="shared" si="251"/>
        <v>0</v>
      </c>
      <c r="AZ113" s="37"/>
      <c r="BA113" s="30"/>
      <c r="BB113" s="257">
        <f t="shared" si="252"/>
        <v>0</v>
      </c>
      <c r="BC113" s="258">
        <f t="shared" si="235"/>
        <v>0</v>
      </c>
      <c r="BD113" s="18"/>
      <c r="BE113" s="18"/>
      <c r="BF113" s="37">
        <f t="shared" si="237"/>
        <v>0</v>
      </c>
      <c r="BG113" s="30"/>
      <c r="BH113" s="30"/>
      <c r="BI113" s="26">
        <f t="shared" si="239"/>
        <v>0</v>
      </c>
      <c r="BJ113" s="37"/>
      <c r="BK113" s="18"/>
      <c r="BL113" s="22"/>
      <c r="BM113" s="18"/>
      <c r="BN113" s="259">
        <f t="shared" si="253"/>
        <v>0</v>
      </c>
      <c r="BO113" s="226">
        <f t="shared" si="242"/>
        <v>0</v>
      </c>
      <c r="BP113" s="156"/>
      <c r="BQ113" s="18"/>
      <c r="BR113" s="226">
        <f t="shared" si="224"/>
        <v>0</v>
      </c>
      <c r="BS113" s="30">
        <f t="shared" si="336"/>
        <v>0</v>
      </c>
      <c r="BT113" s="18"/>
      <c r="BU113" s="18"/>
      <c r="BV113" s="18"/>
      <c r="BW113" s="18"/>
      <c r="BX113" s="18"/>
      <c r="BY113" s="26"/>
      <c r="BZ113" s="226"/>
      <c r="CA113" s="30">
        <f t="shared" si="245"/>
        <v>0</v>
      </c>
      <c r="CB113" s="18"/>
      <c r="CC113" s="18"/>
      <c r="CD113" s="18"/>
      <c r="CE113" s="18"/>
      <c r="CF113" s="226">
        <f t="shared" si="225"/>
        <v>0</v>
      </c>
      <c r="CG113" s="30">
        <f t="shared" si="247"/>
        <v>0</v>
      </c>
      <c r="CH113" s="18"/>
      <c r="CI113" s="18"/>
      <c r="CJ113" s="18"/>
      <c r="CK113" s="18"/>
      <c r="CL113" s="18"/>
      <c r="CM113" s="18"/>
      <c r="CN113" s="18"/>
      <c r="CO113" s="18"/>
      <c r="CP113" s="18"/>
      <c r="CQ113" s="169"/>
      <c r="CR113" s="226">
        <f t="shared" si="226"/>
        <v>0</v>
      </c>
      <c r="CS113" s="30">
        <f t="shared" si="249"/>
        <v>0</v>
      </c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226">
        <f t="shared" si="227"/>
        <v>0</v>
      </c>
      <c r="DF113" s="226">
        <f t="shared" si="228"/>
        <v>0</v>
      </c>
      <c r="DG113" s="367">
        <f t="shared" si="229"/>
        <v>0</v>
      </c>
    </row>
    <row r="114" spans="1:111" ht="67.5" hidden="1" customHeight="1" x14ac:dyDescent="0.25">
      <c r="A114" s="73" t="s">
        <v>211</v>
      </c>
      <c r="B114" s="59" t="s">
        <v>212</v>
      </c>
      <c r="C114" s="11"/>
      <c r="D114" s="12"/>
      <c r="E114" s="13"/>
      <c r="F114" s="14"/>
      <c r="G114" s="11"/>
      <c r="H114" s="18"/>
      <c r="I114" s="18"/>
      <c r="J114" s="19"/>
      <c r="K114" s="20"/>
      <c r="L114" s="18"/>
      <c r="M114" s="18"/>
      <c r="N114" s="19"/>
      <c r="O114" s="20"/>
      <c r="P114" s="18"/>
      <c r="Q114" s="21"/>
      <c r="R114" s="19"/>
      <c r="S114" s="21"/>
      <c r="T114" s="22"/>
      <c r="U114" s="23"/>
      <c r="V114" s="24"/>
      <c r="W114" s="18"/>
      <c r="X114" s="25"/>
      <c r="Y114" s="18"/>
      <c r="Z114" s="26"/>
      <c r="AA114" s="18"/>
      <c r="AB114" s="27"/>
      <c r="AC114" s="28"/>
      <c r="AD114" s="18"/>
      <c r="AE114" s="29"/>
      <c r="AF114" s="30"/>
      <c r="AG114" s="31"/>
      <c r="AH114" s="18"/>
      <c r="AI114" s="41"/>
      <c r="AJ114" s="30"/>
      <c r="AK114" s="32"/>
      <c r="AL114" s="18"/>
      <c r="AM114" s="7"/>
      <c r="AN114" s="33">
        <v>75</v>
      </c>
      <c r="AO114" s="18"/>
      <c r="AP114" s="42">
        <f t="shared" si="254"/>
        <v>75</v>
      </c>
      <c r="AQ114" s="34">
        <v>76</v>
      </c>
      <c r="AR114" s="18"/>
      <c r="AS114" s="43">
        <f t="shared" si="255"/>
        <v>76</v>
      </c>
      <c r="AT114" s="35">
        <v>77</v>
      </c>
      <c r="AU114" s="18"/>
      <c r="AV114" s="44">
        <f t="shared" si="256"/>
        <v>77</v>
      </c>
      <c r="AW114" s="36"/>
      <c r="AX114" s="30"/>
      <c r="AY114" s="256">
        <f t="shared" si="251"/>
        <v>0</v>
      </c>
      <c r="AZ114" s="37"/>
      <c r="BA114" s="30"/>
      <c r="BB114" s="257">
        <f t="shared" si="252"/>
        <v>0</v>
      </c>
      <c r="BC114" s="258">
        <f t="shared" si="235"/>
        <v>0</v>
      </c>
      <c r="BD114" s="18"/>
      <c r="BE114" s="18"/>
      <c r="BF114" s="37">
        <f t="shared" si="237"/>
        <v>0</v>
      </c>
      <c r="BG114" s="30"/>
      <c r="BH114" s="30"/>
      <c r="BI114" s="26">
        <f t="shared" si="239"/>
        <v>0</v>
      </c>
      <c r="BJ114" s="37"/>
      <c r="BK114" s="18"/>
      <c r="BL114" s="22"/>
      <c r="BM114" s="18"/>
      <c r="BN114" s="259">
        <f t="shared" si="253"/>
        <v>0</v>
      </c>
      <c r="BO114" s="226">
        <f t="shared" si="242"/>
        <v>0</v>
      </c>
      <c r="BP114" s="156"/>
      <c r="BQ114" s="18"/>
      <c r="BR114" s="226">
        <f t="shared" si="224"/>
        <v>0</v>
      </c>
      <c r="BS114" s="30">
        <f t="shared" si="336"/>
        <v>0</v>
      </c>
      <c r="BT114" s="18"/>
      <c r="BU114" s="18"/>
      <c r="BV114" s="18"/>
      <c r="BW114" s="18"/>
      <c r="BX114" s="18"/>
      <c r="BY114" s="26"/>
      <c r="BZ114" s="226"/>
      <c r="CA114" s="30">
        <f t="shared" si="245"/>
        <v>0</v>
      </c>
      <c r="CB114" s="18"/>
      <c r="CC114" s="18"/>
      <c r="CD114" s="18"/>
      <c r="CE114" s="18"/>
      <c r="CF114" s="226">
        <f t="shared" si="225"/>
        <v>0</v>
      </c>
      <c r="CG114" s="30">
        <f t="shared" si="247"/>
        <v>0</v>
      </c>
      <c r="CH114" s="18"/>
      <c r="CI114" s="18"/>
      <c r="CJ114" s="18"/>
      <c r="CK114" s="18"/>
      <c r="CL114" s="18"/>
      <c r="CM114" s="18"/>
      <c r="CN114" s="18"/>
      <c r="CO114" s="18"/>
      <c r="CP114" s="18"/>
      <c r="CQ114" s="169"/>
      <c r="CR114" s="226">
        <f t="shared" si="226"/>
        <v>0</v>
      </c>
      <c r="CS114" s="30">
        <f t="shared" si="249"/>
        <v>0</v>
      </c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226">
        <f t="shared" si="227"/>
        <v>0</v>
      </c>
      <c r="DF114" s="226">
        <f t="shared" si="228"/>
        <v>0</v>
      </c>
      <c r="DG114" s="367">
        <f t="shared" si="229"/>
        <v>0</v>
      </c>
    </row>
    <row r="115" spans="1:111" ht="0.75" hidden="1" customHeight="1" x14ac:dyDescent="0.25">
      <c r="A115" s="73" t="s">
        <v>213</v>
      </c>
      <c r="B115" s="59" t="s">
        <v>214</v>
      </c>
      <c r="C115" s="11">
        <v>362</v>
      </c>
      <c r="D115" s="12">
        <v>2</v>
      </c>
      <c r="E115" s="13">
        <v>362</v>
      </c>
      <c r="F115" s="14">
        <v>362</v>
      </c>
      <c r="G115" s="11">
        <f>G116</f>
        <v>1217</v>
      </c>
      <c r="H115" s="18">
        <f>H92*0.44</f>
        <v>1325.2755999999999</v>
      </c>
      <c r="I115" s="18">
        <f>I92*0.44</f>
        <v>1325.4472000000001</v>
      </c>
      <c r="J115" s="19">
        <v>1325.28</v>
      </c>
      <c r="K115" s="20">
        <v>1325.45</v>
      </c>
      <c r="L115" s="18"/>
      <c r="M115" s="18"/>
      <c r="N115" s="19">
        <f>J115+L115</f>
        <v>1325.28</v>
      </c>
      <c r="O115" s="20">
        <f>K115+M115</f>
        <v>1325.45</v>
      </c>
      <c r="P115" s="18"/>
      <c r="Q115" s="21"/>
      <c r="R115" s="19">
        <f t="shared" si="304"/>
        <v>1325.28</v>
      </c>
      <c r="S115" s="21"/>
      <c r="T115" s="22">
        <f t="shared" si="305"/>
        <v>1325.28</v>
      </c>
      <c r="U115" s="23">
        <v>1668</v>
      </c>
      <c r="V115" s="24"/>
      <c r="W115" s="18"/>
      <c r="X115" s="25">
        <f t="shared" si="281"/>
        <v>1668</v>
      </c>
      <c r="Y115" s="18"/>
      <c r="Z115" s="26">
        <v>1568</v>
      </c>
      <c r="AA115" s="18"/>
      <c r="AB115" s="27">
        <f t="shared" si="282"/>
        <v>1568</v>
      </c>
      <c r="AC115" s="28">
        <v>1560</v>
      </c>
      <c r="AD115" s="18"/>
      <c r="AE115" s="29"/>
      <c r="AF115" s="30"/>
      <c r="AG115" s="31"/>
      <c r="AH115" s="18"/>
      <c r="AI115" s="41">
        <f t="shared" si="285"/>
        <v>0</v>
      </c>
      <c r="AJ115" s="30"/>
      <c r="AK115" s="32"/>
      <c r="AL115" s="18"/>
      <c r="AM115" s="7">
        <f t="shared" si="287"/>
        <v>0</v>
      </c>
      <c r="AN115" s="33"/>
      <c r="AO115" s="18"/>
      <c r="AP115" s="42">
        <f t="shared" si="254"/>
        <v>0</v>
      </c>
      <c r="AQ115" s="34"/>
      <c r="AR115" s="18"/>
      <c r="AS115" s="43">
        <f t="shared" si="255"/>
        <v>0</v>
      </c>
      <c r="AT115" s="35"/>
      <c r="AU115" s="18"/>
      <c r="AV115" s="44">
        <f t="shared" si="256"/>
        <v>0</v>
      </c>
      <c r="AW115" s="36"/>
      <c r="AX115" s="30"/>
      <c r="AY115" s="256">
        <f t="shared" si="251"/>
        <v>0</v>
      </c>
      <c r="AZ115" s="37"/>
      <c r="BA115" s="30"/>
      <c r="BB115" s="257">
        <f t="shared" si="252"/>
        <v>0</v>
      </c>
      <c r="BC115" s="258">
        <f t="shared" si="235"/>
        <v>0</v>
      </c>
      <c r="BD115" s="18"/>
      <c r="BE115" s="18"/>
      <c r="BF115" s="37">
        <f t="shared" si="237"/>
        <v>0</v>
      </c>
      <c r="BG115" s="30"/>
      <c r="BH115" s="30"/>
      <c r="BI115" s="26">
        <f t="shared" si="239"/>
        <v>0</v>
      </c>
      <c r="BJ115" s="37"/>
      <c r="BK115" s="18"/>
      <c r="BL115" s="22"/>
      <c r="BM115" s="18"/>
      <c r="BN115" s="259">
        <f t="shared" si="253"/>
        <v>0</v>
      </c>
      <c r="BO115" s="226">
        <f t="shared" si="242"/>
        <v>0</v>
      </c>
      <c r="BP115" s="156"/>
      <c r="BQ115" s="18"/>
      <c r="BR115" s="226">
        <f t="shared" si="224"/>
        <v>0</v>
      </c>
      <c r="BS115" s="30">
        <f t="shared" si="336"/>
        <v>0</v>
      </c>
      <c r="BT115" s="18"/>
      <c r="BU115" s="18"/>
      <c r="BV115" s="18"/>
      <c r="BW115" s="18"/>
      <c r="BX115" s="18"/>
      <c r="BY115" s="26"/>
      <c r="BZ115" s="226"/>
      <c r="CA115" s="30">
        <f t="shared" si="245"/>
        <v>0</v>
      </c>
      <c r="CB115" s="18"/>
      <c r="CC115" s="18"/>
      <c r="CD115" s="18"/>
      <c r="CE115" s="18"/>
      <c r="CF115" s="226">
        <f t="shared" si="225"/>
        <v>0</v>
      </c>
      <c r="CG115" s="30">
        <f t="shared" si="247"/>
        <v>0</v>
      </c>
      <c r="CH115" s="18"/>
      <c r="CI115" s="18"/>
      <c r="CJ115" s="18"/>
      <c r="CK115" s="18"/>
      <c r="CL115" s="18"/>
      <c r="CM115" s="18"/>
      <c r="CN115" s="18"/>
      <c r="CO115" s="18"/>
      <c r="CP115" s="18"/>
      <c r="CQ115" s="169"/>
      <c r="CR115" s="226">
        <f t="shared" si="226"/>
        <v>0</v>
      </c>
      <c r="CS115" s="30">
        <f t="shared" si="249"/>
        <v>0</v>
      </c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226">
        <f t="shared" si="227"/>
        <v>0</v>
      </c>
      <c r="DF115" s="226">
        <f t="shared" si="228"/>
        <v>0</v>
      </c>
      <c r="DG115" s="367">
        <f t="shared" si="229"/>
        <v>0</v>
      </c>
    </row>
    <row r="116" spans="1:111" s="38" customFormat="1" ht="24.75" hidden="1" customHeight="1" x14ac:dyDescent="0.25">
      <c r="A116" s="58" t="s">
        <v>215</v>
      </c>
      <c r="B116" s="59" t="s">
        <v>216</v>
      </c>
      <c r="C116" s="11">
        <f>C117</f>
        <v>1217</v>
      </c>
      <c r="D116" s="12">
        <f>D117</f>
        <v>3000</v>
      </c>
      <c r="E116" s="13">
        <f>E117</f>
        <v>556</v>
      </c>
      <c r="F116" s="14">
        <f>F117</f>
        <v>556</v>
      </c>
      <c r="G116" s="11">
        <f>G117</f>
        <v>1217</v>
      </c>
      <c r="H116" s="60">
        <f>H117</f>
        <v>903.59699999999987</v>
      </c>
      <c r="I116" s="60">
        <f t="shared" ref="I116:BU116" si="360">I117</f>
        <v>903.71400000000006</v>
      </c>
      <c r="J116" s="61">
        <f t="shared" si="360"/>
        <v>1391.6</v>
      </c>
      <c r="K116" s="62">
        <f t="shared" si="360"/>
        <v>1391.34</v>
      </c>
      <c r="L116" s="60">
        <f t="shared" si="360"/>
        <v>0</v>
      </c>
      <c r="M116" s="60">
        <f t="shared" si="360"/>
        <v>0</v>
      </c>
      <c r="N116" s="61">
        <f t="shared" si="360"/>
        <v>1391.6</v>
      </c>
      <c r="O116" s="62">
        <f t="shared" si="360"/>
        <v>1391.34</v>
      </c>
      <c r="P116" s="60">
        <f t="shared" si="360"/>
        <v>0</v>
      </c>
      <c r="Q116" s="63">
        <f t="shared" si="360"/>
        <v>0</v>
      </c>
      <c r="R116" s="19">
        <f t="shared" si="304"/>
        <v>1391.6</v>
      </c>
      <c r="S116" s="63">
        <f t="shared" si="360"/>
        <v>0</v>
      </c>
      <c r="T116" s="22">
        <f t="shared" si="305"/>
        <v>1391.6</v>
      </c>
      <c r="U116" s="291">
        <f t="shared" si="360"/>
        <v>950</v>
      </c>
      <c r="V116" s="64">
        <f t="shared" si="360"/>
        <v>0</v>
      </c>
      <c r="W116" s="60">
        <f t="shared" si="360"/>
        <v>0</v>
      </c>
      <c r="X116" s="25">
        <f t="shared" si="281"/>
        <v>950</v>
      </c>
      <c r="Y116" s="60">
        <f t="shared" si="360"/>
        <v>0</v>
      </c>
      <c r="Z116" s="65">
        <f t="shared" si="360"/>
        <v>940</v>
      </c>
      <c r="AA116" s="60">
        <f t="shared" si="360"/>
        <v>0</v>
      </c>
      <c r="AB116" s="27">
        <f t="shared" si="282"/>
        <v>940</v>
      </c>
      <c r="AC116" s="28">
        <f>AC117</f>
        <v>1039</v>
      </c>
      <c r="AD116" s="60">
        <f t="shared" si="360"/>
        <v>0</v>
      </c>
      <c r="AE116" s="29"/>
      <c r="AF116" s="60">
        <f t="shared" si="360"/>
        <v>0</v>
      </c>
      <c r="AG116" s="66">
        <f t="shared" si="360"/>
        <v>0</v>
      </c>
      <c r="AH116" s="60">
        <f t="shared" si="360"/>
        <v>0</v>
      </c>
      <c r="AI116" s="41">
        <f t="shared" si="285"/>
        <v>0</v>
      </c>
      <c r="AJ116" s="30">
        <f t="shared" si="360"/>
        <v>0</v>
      </c>
      <c r="AK116" s="32">
        <f t="shared" si="360"/>
        <v>0</v>
      </c>
      <c r="AL116" s="60">
        <f t="shared" si="360"/>
        <v>0</v>
      </c>
      <c r="AM116" s="7">
        <f t="shared" si="287"/>
        <v>0</v>
      </c>
      <c r="AN116" s="67">
        <f t="shared" si="360"/>
        <v>5</v>
      </c>
      <c r="AO116" s="60">
        <f t="shared" si="360"/>
        <v>0</v>
      </c>
      <c r="AP116" s="42">
        <f t="shared" si="254"/>
        <v>5</v>
      </c>
      <c r="AQ116" s="68">
        <f t="shared" si="360"/>
        <v>5</v>
      </c>
      <c r="AR116" s="60">
        <f t="shared" si="360"/>
        <v>0</v>
      </c>
      <c r="AS116" s="43">
        <f t="shared" si="255"/>
        <v>5</v>
      </c>
      <c r="AT116" s="69">
        <f t="shared" si="360"/>
        <v>5</v>
      </c>
      <c r="AU116" s="60">
        <f t="shared" si="360"/>
        <v>0</v>
      </c>
      <c r="AV116" s="44">
        <f t="shared" si="256"/>
        <v>5</v>
      </c>
      <c r="AW116" s="70">
        <f t="shared" si="360"/>
        <v>0</v>
      </c>
      <c r="AX116" s="60">
        <f t="shared" si="360"/>
        <v>0</v>
      </c>
      <c r="AY116" s="256">
        <f t="shared" si="251"/>
        <v>0</v>
      </c>
      <c r="AZ116" s="71">
        <f t="shared" si="360"/>
        <v>0</v>
      </c>
      <c r="BA116" s="60">
        <f t="shared" si="360"/>
        <v>0</v>
      </c>
      <c r="BB116" s="257">
        <f t="shared" si="252"/>
        <v>0</v>
      </c>
      <c r="BC116" s="258">
        <f t="shared" si="235"/>
        <v>0</v>
      </c>
      <c r="BD116" s="60">
        <f t="shared" si="360"/>
        <v>0</v>
      </c>
      <c r="BE116" s="60">
        <f t="shared" si="360"/>
        <v>0</v>
      </c>
      <c r="BF116" s="37">
        <f t="shared" si="237"/>
        <v>0</v>
      </c>
      <c r="BG116" s="30">
        <f t="shared" si="360"/>
        <v>0</v>
      </c>
      <c r="BH116" s="30">
        <f t="shared" si="360"/>
        <v>0</v>
      </c>
      <c r="BI116" s="26">
        <f t="shared" si="239"/>
        <v>0</v>
      </c>
      <c r="BJ116" s="37">
        <f t="shared" si="360"/>
        <v>0</v>
      </c>
      <c r="BK116" s="60">
        <f t="shared" si="360"/>
        <v>0</v>
      </c>
      <c r="BL116" s="72">
        <f t="shared" si="360"/>
        <v>0</v>
      </c>
      <c r="BM116" s="60">
        <f t="shared" si="360"/>
        <v>0</v>
      </c>
      <c r="BN116" s="259">
        <f t="shared" si="253"/>
        <v>0</v>
      </c>
      <c r="BO116" s="226">
        <f t="shared" si="242"/>
        <v>0</v>
      </c>
      <c r="BP116" s="158">
        <f t="shared" si="360"/>
        <v>0</v>
      </c>
      <c r="BQ116" s="60">
        <f t="shared" si="360"/>
        <v>0</v>
      </c>
      <c r="BR116" s="226">
        <f t="shared" si="224"/>
        <v>0</v>
      </c>
      <c r="BS116" s="30">
        <f t="shared" si="336"/>
        <v>0</v>
      </c>
      <c r="BT116" s="60">
        <f t="shared" si="360"/>
        <v>0</v>
      </c>
      <c r="BU116" s="60">
        <f t="shared" si="360"/>
        <v>0</v>
      </c>
      <c r="BV116" s="60">
        <f t="shared" ref="BV116:DD116" si="361">BV117</f>
        <v>0</v>
      </c>
      <c r="BW116" s="60">
        <f t="shared" si="361"/>
        <v>0</v>
      </c>
      <c r="BX116" s="60">
        <f t="shared" si="361"/>
        <v>0</v>
      </c>
      <c r="BY116" s="65">
        <f t="shared" si="361"/>
        <v>0</v>
      </c>
      <c r="BZ116" s="227"/>
      <c r="CA116" s="30">
        <f t="shared" si="245"/>
        <v>0</v>
      </c>
      <c r="CB116" s="60">
        <f t="shared" si="361"/>
        <v>0</v>
      </c>
      <c r="CC116" s="60">
        <f t="shared" si="361"/>
        <v>0</v>
      </c>
      <c r="CD116" s="60">
        <f t="shared" si="361"/>
        <v>0</v>
      </c>
      <c r="CE116" s="60">
        <f t="shared" si="361"/>
        <v>0</v>
      </c>
      <c r="CF116" s="226">
        <f t="shared" si="225"/>
        <v>0</v>
      </c>
      <c r="CG116" s="30">
        <f t="shared" si="247"/>
        <v>0</v>
      </c>
      <c r="CH116" s="60">
        <f t="shared" si="361"/>
        <v>0</v>
      </c>
      <c r="CI116" s="60">
        <f t="shared" si="361"/>
        <v>0</v>
      </c>
      <c r="CJ116" s="60">
        <f t="shared" si="361"/>
        <v>0</v>
      </c>
      <c r="CK116" s="60">
        <f t="shared" si="361"/>
        <v>0</v>
      </c>
      <c r="CL116" s="60">
        <f t="shared" si="361"/>
        <v>0</v>
      </c>
      <c r="CM116" s="60">
        <f t="shared" si="361"/>
        <v>0</v>
      </c>
      <c r="CN116" s="60">
        <f t="shared" si="361"/>
        <v>0</v>
      </c>
      <c r="CO116" s="60">
        <f t="shared" si="361"/>
        <v>0</v>
      </c>
      <c r="CP116" s="60">
        <f t="shared" si="361"/>
        <v>0</v>
      </c>
      <c r="CQ116" s="174">
        <f t="shared" si="361"/>
        <v>0</v>
      </c>
      <c r="CR116" s="226">
        <f t="shared" si="226"/>
        <v>0</v>
      </c>
      <c r="CS116" s="30">
        <f t="shared" si="249"/>
        <v>0</v>
      </c>
      <c r="CT116" s="60">
        <f t="shared" si="361"/>
        <v>0</v>
      </c>
      <c r="CU116" s="60">
        <f t="shared" si="361"/>
        <v>0</v>
      </c>
      <c r="CV116" s="60">
        <f t="shared" si="361"/>
        <v>0</v>
      </c>
      <c r="CW116" s="60">
        <f t="shared" si="361"/>
        <v>0</v>
      </c>
      <c r="CX116" s="60">
        <f t="shared" si="361"/>
        <v>0</v>
      </c>
      <c r="CY116" s="60">
        <f t="shared" si="361"/>
        <v>0</v>
      </c>
      <c r="CZ116" s="60">
        <f t="shared" si="361"/>
        <v>0</v>
      </c>
      <c r="DA116" s="60">
        <f t="shared" si="361"/>
        <v>0</v>
      </c>
      <c r="DB116" s="60">
        <f t="shared" si="361"/>
        <v>0</v>
      </c>
      <c r="DC116" s="60">
        <f t="shared" si="361"/>
        <v>0</v>
      </c>
      <c r="DD116" s="60">
        <f t="shared" si="361"/>
        <v>0</v>
      </c>
      <c r="DE116" s="226">
        <f t="shared" si="227"/>
        <v>0</v>
      </c>
      <c r="DF116" s="226">
        <f t="shared" si="228"/>
        <v>0</v>
      </c>
      <c r="DG116" s="367">
        <f t="shared" si="229"/>
        <v>0</v>
      </c>
    </row>
    <row r="117" spans="1:111" s="38" customFormat="1" ht="33.75" hidden="1" customHeight="1" x14ac:dyDescent="0.25">
      <c r="A117" s="73" t="s">
        <v>217</v>
      </c>
      <c r="B117" s="59" t="s">
        <v>218</v>
      </c>
      <c r="C117" s="11">
        <v>1217</v>
      </c>
      <c r="D117" s="12">
        <v>3000</v>
      </c>
      <c r="E117" s="13">
        <v>556</v>
      </c>
      <c r="F117" s="14">
        <v>556</v>
      </c>
      <c r="G117" s="11">
        <v>1217</v>
      </c>
      <c r="H117" s="18">
        <f>H92*0.3</f>
        <v>903.59699999999987</v>
      </c>
      <c r="I117" s="18">
        <f>I92*0.3</f>
        <v>903.71400000000006</v>
      </c>
      <c r="J117" s="19">
        <v>1391.6</v>
      </c>
      <c r="K117" s="20">
        <v>1391.34</v>
      </c>
      <c r="L117" s="18"/>
      <c r="M117" s="18"/>
      <c r="N117" s="19">
        <f>J117+L117</f>
        <v>1391.6</v>
      </c>
      <c r="O117" s="20">
        <f>K117+M117</f>
        <v>1391.34</v>
      </c>
      <c r="P117" s="18"/>
      <c r="Q117" s="21"/>
      <c r="R117" s="19">
        <f t="shared" si="304"/>
        <v>1391.6</v>
      </c>
      <c r="S117" s="21"/>
      <c r="T117" s="22">
        <f t="shared" si="305"/>
        <v>1391.6</v>
      </c>
      <c r="U117" s="23">
        <v>950</v>
      </c>
      <c r="V117" s="24"/>
      <c r="W117" s="18"/>
      <c r="X117" s="25">
        <f t="shared" si="281"/>
        <v>950</v>
      </c>
      <c r="Y117" s="18"/>
      <c r="Z117" s="26">
        <v>940</v>
      </c>
      <c r="AA117" s="18"/>
      <c r="AB117" s="27">
        <f t="shared" si="282"/>
        <v>940</v>
      </c>
      <c r="AC117" s="28">
        <v>1039</v>
      </c>
      <c r="AD117" s="18"/>
      <c r="AE117" s="29"/>
      <c r="AF117" s="30"/>
      <c r="AG117" s="31"/>
      <c r="AH117" s="18"/>
      <c r="AI117" s="41">
        <f t="shared" si="285"/>
        <v>0</v>
      </c>
      <c r="AJ117" s="30"/>
      <c r="AK117" s="32"/>
      <c r="AL117" s="18"/>
      <c r="AM117" s="7">
        <f t="shared" si="287"/>
        <v>0</v>
      </c>
      <c r="AN117" s="33">
        <v>5</v>
      </c>
      <c r="AO117" s="18"/>
      <c r="AP117" s="42">
        <f t="shared" si="254"/>
        <v>5</v>
      </c>
      <c r="AQ117" s="34">
        <v>5</v>
      </c>
      <c r="AR117" s="18"/>
      <c r="AS117" s="43">
        <f t="shared" si="255"/>
        <v>5</v>
      </c>
      <c r="AT117" s="35">
        <v>5</v>
      </c>
      <c r="AU117" s="18"/>
      <c r="AV117" s="44">
        <f t="shared" si="256"/>
        <v>5</v>
      </c>
      <c r="AW117" s="36"/>
      <c r="AX117" s="30"/>
      <c r="AY117" s="256">
        <f t="shared" si="251"/>
        <v>0</v>
      </c>
      <c r="AZ117" s="37"/>
      <c r="BA117" s="30"/>
      <c r="BB117" s="257">
        <f t="shared" si="252"/>
        <v>0</v>
      </c>
      <c r="BC117" s="258">
        <f t="shared" si="235"/>
        <v>0</v>
      </c>
      <c r="BD117" s="18"/>
      <c r="BE117" s="18"/>
      <c r="BF117" s="37">
        <f t="shared" si="237"/>
        <v>0</v>
      </c>
      <c r="BG117" s="30"/>
      <c r="BH117" s="30"/>
      <c r="BI117" s="26">
        <f t="shared" si="239"/>
        <v>0</v>
      </c>
      <c r="BJ117" s="37"/>
      <c r="BK117" s="18"/>
      <c r="BL117" s="22"/>
      <c r="BM117" s="18"/>
      <c r="BN117" s="259">
        <f t="shared" si="253"/>
        <v>0</v>
      </c>
      <c r="BO117" s="226">
        <f t="shared" si="242"/>
        <v>0</v>
      </c>
      <c r="BP117" s="156"/>
      <c r="BQ117" s="18"/>
      <c r="BR117" s="226">
        <f t="shared" si="224"/>
        <v>0</v>
      </c>
      <c r="BS117" s="30">
        <f t="shared" si="336"/>
        <v>0</v>
      </c>
      <c r="BT117" s="18"/>
      <c r="BU117" s="18"/>
      <c r="BV117" s="18"/>
      <c r="BW117" s="18"/>
      <c r="BX117" s="18"/>
      <c r="BY117" s="26"/>
      <c r="BZ117" s="226"/>
      <c r="CA117" s="30">
        <f t="shared" si="245"/>
        <v>0</v>
      </c>
      <c r="CB117" s="18"/>
      <c r="CC117" s="18"/>
      <c r="CD117" s="18"/>
      <c r="CE117" s="18"/>
      <c r="CF117" s="226">
        <f t="shared" si="225"/>
        <v>0</v>
      </c>
      <c r="CG117" s="30">
        <f t="shared" si="247"/>
        <v>0</v>
      </c>
      <c r="CH117" s="18"/>
      <c r="CI117" s="18"/>
      <c r="CJ117" s="18"/>
      <c r="CK117" s="18"/>
      <c r="CL117" s="18"/>
      <c r="CM117" s="18"/>
      <c r="CN117" s="18"/>
      <c r="CO117" s="18"/>
      <c r="CP117" s="18"/>
      <c r="CQ117" s="169"/>
      <c r="CR117" s="226">
        <f t="shared" si="226"/>
        <v>0</v>
      </c>
      <c r="CS117" s="30">
        <f t="shared" si="249"/>
        <v>0</v>
      </c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226">
        <f t="shared" si="227"/>
        <v>0</v>
      </c>
      <c r="DF117" s="226">
        <f t="shared" si="228"/>
        <v>0</v>
      </c>
      <c r="DG117" s="367">
        <f t="shared" si="229"/>
        <v>0</v>
      </c>
    </row>
    <row r="118" spans="1:111" s="83" customFormat="1" x14ac:dyDescent="0.25">
      <c r="A118" s="58" t="s">
        <v>219</v>
      </c>
      <c r="B118" s="143" t="s">
        <v>220</v>
      </c>
      <c r="C118" s="8"/>
      <c r="D118" s="15"/>
      <c r="E118" s="16"/>
      <c r="F118" s="10"/>
      <c r="G118" s="8"/>
      <c r="H118" s="45"/>
      <c r="I118" s="45"/>
      <c r="J118" s="46"/>
      <c r="K118" s="47"/>
      <c r="L118" s="45"/>
      <c r="M118" s="45"/>
      <c r="N118" s="46"/>
      <c r="O118" s="47"/>
      <c r="P118" s="45"/>
      <c r="Q118" s="48"/>
      <c r="R118" s="46"/>
      <c r="S118" s="48"/>
      <c r="T118" s="56"/>
      <c r="U118" s="75">
        <f>U122</f>
        <v>70</v>
      </c>
      <c r="V118" s="74">
        <f t="shared" ref="V118:AL118" si="362">V122</f>
        <v>0</v>
      </c>
      <c r="W118" s="75">
        <f t="shared" si="362"/>
        <v>0</v>
      </c>
      <c r="X118" s="25">
        <f t="shared" si="281"/>
        <v>70</v>
      </c>
      <c r="Y118" s="75">
        <f t="shared" si="362"/>
        <v>0</v>
      </c>
      <c r="Z118" s="76">
        <f t="shared" si="362"/>
        <v>70</v>
      </c>
      <c r="AA118" s="75">
        <f t="shared" si="362"/>
        <v>0</v>
      </c>
      <c r="AB118" s="166">
        <f t="shared" si="282"/>
        <v>70</v>
      </c>
      <c r="AC118" s="28"/>
      <c r="AD118" s="75">
        <f t="shared" si="362"/>
        <v>0</v>
      </c>
      <c r="AE118" s="29">
        <f t="shared" si="283"/>
        <v>0</v>
      </c>
      <c r="AF118" s="77">
        <f t="shared" si="362"/>
        <v>0</v>
      </c>
      <c r="AG118" s="78"/>
      <c r="AH118" s="75">
        <f t="shared" si="362"/>
        <v>0</v>
      </c>
      <c r="AI118" s="41">
        <f t="shared" si="285"/>
        <v>0</v>
      </c>
      <c r="AJ118" s="52">
        <f t="shared" ref="AJ118:AJ127" si="363">AF118+AH118</f>
        <v>0</v>
      </c>
      <c r="AK118" s="32"/>
      <c r="AL118" s="75">
        <f t="shared" si="362"/>
        <v>0</v>
      </c>
      <c r="AM118" s="7">
        <f t="shared" si="287"/>
        <v>0</v>
      </c>
      <c r="AN118" s="79">
        <f t="shared" ref="AN118:AU118" si="364">AN122</f>
        <v>0</v>
      </c>
      <c r="AO118" s="75">
        <f t="shared" si="364"/>
        <v>0</v>
      </c>
      <c r="AP118" s="42">
        <f t="shared" si="254"/>
        <v>0</v>
      </c>
      <c r="AQ118" s="80">
        <f t="shared" si="364"/>
        <v>0</v>
      </c>
      <c r="AR118" s="75">
        <f t="shared" si="364"/>
        <v>0</v>
      </c>
      <c r="AS118" s="43">
        <f t="shared" si="255"/>
        <v>0</v>
      </c>
      <c r="AT118" s="81">
        <f t="shared" si="364"/>
        <v>0</v>
      </c>
      <c r="AU118" s="75">
        <f t="shared" si="364"/>
        <v>0</v>
      </c>
      <c r="AV118" s="44">
        <f t="shared" si="256"/>
        <v>0</v>
      </c>
      <c r="AW118" s="79">
        <f>AW122</f>
        <v>474.9</v>
      </c>
      <c r="AX118" s="77">
        <f>AX122</f>
        <v>0</v>
      </c>
      <c r="AY118" s="256">
        <f t="shared" si="251"/>
        <v>474.9</v>
      </c>
      <c r="AZ118" s="80">
        <f>AZ122</f>
        <v>0</v>
      </c>
      <c r="BA118" s="77">
        <f>BA122</f>
        <v>0</v>
      </c>
      <c r="BB118" s="257">
        <f t="shared" si="252"/>
        <v>0</v>
      </c>
      <c r="BC118" s="258">
        <f t="shared" si="235"/>
        <v>0</v>
      </c>
      <c r="BD118" s="75">
        <f>BD122</f>
        <v>0</v>
      </c>
      <c r="BE118" s="75">
        <f>BE122</f>
        <v>0</v>
      </c>
      <c r="BF118" s="37">
        <f t="shared" si="237"/>
        <v>0</v>
      </c>
      <c r="BG118" s="30">
        <f>BG122</f>
        <v>0</v>
      </c>
      <c r="BH118" s="30">
        <f>BH122</f>
        <v>0</v>
      </c>
      <c r="BI118" s="26">
        <f t="shared" si="239"/>
        <v>0</v>
      </c>
      <c r="BJ118" s="37">
        <f>BJ122</f>
        <v>297200</v>
      </c>
      <c r="BK118" s="75">
        <f>BK122</f>
        <v>0</v>
      </c>
      <c r="BL118" s="82">
        <f>BL122</f>
        <v>0</v>
      </c>
      <c r="BM118" s="75">
        <f>BM122</f>
        <v>0</v>
      </c>
      <c r="BN118" s="259">
        <f t="shared" si="253"/>
        <v>0</v>
      </c>
      <c r="BO118" s="226">
        <f t="shared" si="242"/>
        <v>297200</v>
      </c>
      <c r="BP118" s="159">
        <f>BP122</f>
        <v>0</v>
      </c>
      <c r="BQ118" s="75">
        <f>BQ122</f>
        <v>0</v>
      </c>
      <c r="BR118" s="226">
        <f t="shared" si="224"/>
        <v>0</v>
      </c>
      <c r="BS118" s="30">
        <f t="shared" si="336"/>
        <v>297200</v>
      </c>
      <c r="BT118" s="75">
        <f t="shared" ref="BT118:BY118" si="365">BT122</f>
        <v>0</v>
      </c>
      <c r="BU118" s="75">
        <f t="shared" si="365"/>
        <v>0</v>
      </c>
      <c r="BV118" s="75">
        <f t="shared" si="365"/>
        <v>0</v>
      </c>
      <c r="BW118" s="75">
        <f t="shared" si="365"/>
        <v>0</v>
      </c>
      <c r="BX118" s="75">
        <f t="shared" si="365"/>
        <v>0</v>
      </c>
      <c r="BY118" s="76">
        <f t="shared" si="365"/>
        <v>0</v>
      </c>
      <c r="BZ118" s="228"/>
      <c r="CA118" s="30">
        <f t="shared" si="245"/>
        <v>297200</v>
      </c>
      <c r="CB118" s="75">
        <f>CB122</f>
        <v>0</v>
      </c>
      <c r="CC118" s="75">
        <f>CC122</f>
        <v>0</v>
      </c>
      <c r="CD118" s="75">
        <f>CD122</f>
        <v>0</v>
      </c>
      <c r="CE118" s="75">
        <f>CE122</f>
        <v>0</v>
      </c>
      <c r="CF118" s="226">
        <f t="shared" si="225"/>
        <v>0</v>
      </c>
      <c r="CG118" s="30">
        <f t="shared" si="247"/>
        <v>297200</v>
      </c>
      <c r="CH118" s="75">
        <f>CH122+CH119</f>
        <v>0</v>
      </c>
      <c r="CI118" s="75">
        <f t="shared" ref="CI118:CQ118" si="366">CI122+CI119</f>
        <v>0</v>
      </c>
      <c r="CJ118" s="75">
        <f t="shared" si="366"/>
        <v>0</v>
      </c>
      <c r="CK118" s="75">
        <f t="shared" si="366"/>
        <v>0</v>
      </c>
      <c r="CL118" s="75">
        <f t="shared" si="366"/>
        <v>0</v>
      </c>
      <c r="CM118" s="75">
        <f t="shared" si="366"/>
        <v>0</v>
      </c>
      <c r="CN118" s="75">
        <f t="shared" si="366"/>
        <v>0</v>
      </c>
      <c r="CO118" s="75">
        <f t="shared" si="366"/>
        <v>0</v>
      </c>
      <c r="CP118" s="75">
        <f t="shared" si="366"/>
        <v>0</v>
      </c>
      <c r="CQ118" s="175">
        <f t="shared" si="366"/>
        <v>3139713</v>
      </c>
      <c r="CR118" s="226">
        <f t="shared" si="226"/>
        <v>3139713</v>
      </c>
      <c r="CS118" s="30">
        <f t="shared" si="249"/>
        <v>3436913</v>
      </c>
      <c r="CT118" s="75">
        <f t="shared" ref="CT118:DD118" si="367">CT122</f>
        <v>0</v>
      </c>
      <c r="CU118" s="75">
        <f t="shared" si="367"/>
        <v>0</v>
      </c>
      <c r="CV118" s="75">
        <f t="shared" si="367"/>
        <v>0</v>
      </c>
      <c r="CW118" s="75">
        <f t="shared" si="367"/>
        <v>0</v>
      </c>
      <c r="CX118" s="75">
        <f t="shared" si="367"/>
        <v>0</v>
      </c>
      <c r="CY118" s="75">
        <f t="shared" si="367"/>
        <v>0</v>
      </c>
      <c r="CZ118" s="75">
        <f t="shared" si="367"/>
        <v>0</v>
      </c>
      <c r="DA118" s="75">
        <f t="shared" si="367"/>
        <v>0</v>
      </c>
      <c r="DB118" s="75">
        <f t="shared" si="367"/>
        <v>0</v>
      </c>
      <c r="DC118" s="75">
        <f t="shared" si="367"/>
        <v>0</v>
      </c>
      <c r="DD118" s="75">
        <f t="shared" si="367"/>
        <v>0</v>
      </c>
      <c r="DE118" s="226">
        <f t="shared" si="227"/>
        <v>0</v>
      </c>
      <c r="DF118" s="226">
        <f t="shared" si="228"/>
        <v>3436913</v>
      </c>
      <c r="DG118" s="367">
        <f t="shared" si="229"/>
        <v>3139713</v>
      </c>
    </row>
    <row r="119" spans="1:111" s="83" customFormat="1" x14ac:dyDescent="0.25">
      <c r="A119" s="73" t="s">
        <v>455</v>
      </c>
      <c r="B119" s="59" t="s">
        <v>454</v>
      </c>
      <c r="C119" s="8"/>
      <c r="D119" s="15"/>
      <c r="E119" s="16"/>
      <c r="F119" s="10"/>
      <c r="G119" s="8"/>
      <c r="H119" s="45"/>
      <c r="I119" s="45"/>
      <c r="J119" s="46"/>
      <c r="K119" s="47"/>
      <c r="L119" s="45"/>
      <c r="M119" s="45"/>
      <c r="N119" s="46"/>
      <c r="O119" s="47"/>
      <c r="P119" s="45"/>
      <c r="Q119" s="48"/>
      <c r="R119" s="46"/>
      <c r="S119" s="48"/>
      <c r="T119" s="56"/>
      <c r="U119" s="75"/>
      <c r="V119" s="74"/>
      <c r="W119" s="75"/>
      <c r="X119" s="25"/>
      <c r="Y119" s="75"/>
      <c r="Z119" s="76"/>
      <c r="AA119" s="75"/>
      <c r="AB119" s="166"/>
      <c r="AC119" s="28"/>
      <c r="AD119" s="75"/>
      <c r="AE119" s="29"/>
      <c r="AF119" s="77"/>
      <c r="AG119" s="78"/>
      <c r="AH119" s="75"/>
      <c r="AI119" s="41"/>
      <c r="AJ119" s="52"/>
      <c r="AK119" s="32"/>
      <c r="AL119" s="75"/>
      <c r="AM119" s="7"/>
      <c r="AN119" s="79"/>
      <c r="AO119" s="75"/>
      <c r="AP119" s="42"/>
      <c r="AQ119" s="80"/>
      <c r="AR119" s="75"/>
      <c r="AS119" s="43"/>
      <c r="AT119" s="81"/>
      <c r="AU119" s="75"/>
      <c r="AV119" s="44"/>
      <c r="AW119" s="79"/>
      <c r="AX119" s="77"/>
      <c r="AY119" s="256"/>
      <c r="AZ119" s="80"/>
      <c r="BA119" s="77"/>
      <c r="BB119" s="257"/>
      <c r="BC119" s="258"/>
      <c r="BD119" s="75"/>
      <c r="BE119" s="75"/>
      <c r="BF119" s="37"/>
      <c r="BG119" s="30"/>
      <c r="BH119" s="30"/>
      <c r="BI119" s="26"/>
      <c r="BJ119" s="37"/>
      <c r="BK119" s="75"/>
      <c r="BL119" s="82"/>
      <c r="BM119" s="75"/>
      <c r="BN119" s="259"/>
      <c r="BO119" s="226"/>
      <c r="BP119" s="159"/>
      <c r="BQ119" s="75"/>
      <c r="BR119" s="226">
        <f t="shared" si="224"/>
        <v>0</v>
      </c>
      <c r="BS119" s="30"/>
      <c r="BT119" s="75"/>
      <c r="BU119" s="75"/>
      <c r="BV119" s="75"/>
      <c r="BW119" s="75"/>
      <c r="BX119" s="75"/>
      <c r="BY119" s="76"/>
      <c r="BZ119" s="228"/>
      <c r="CA119" s="30"/>
      <c r="CB119" s="75"/>
      <c r="CC119" s="75"/>
      <c r="CD119" s="75"/>
      <c r="CE119" s="75"/>
      <c r="CF119" s="226">
        <f t="shared" si="225"/>
        <v>0</v>
      </c>
      <c r="CG119" s="30"/>
      <c r="CH119" s="75">
        <f>CH120</f>
        <v>0</v>
      </c>
      <c r="CI119" s="75">
        <f t="shared" ref="CI119:CQ120" si="368">CI120</f>
        <v>0</v>
      </c>
      <c r="CJ119" s="75">
        <f t="shared" si="368"/>
        <v>0</v>
      </c>
      <c r="CK119" s="75">
        <f t="shared" si="368"/>
        <v>0</v>
      </c>
      <c r="CL119" s="75">
        <f t="shared" si="368"/>
        <v>0</v>
      </c>
      <c r="CM119" s="75">
        <f t="shared" si="368"/>
        <v>0</v>
      </c>
      <c r="CN119" s="75">
        <f t="shared" si="368"/>
        <v>0</v>
      </c>
      <c r="CO119" s="75">
        <f t="shared" si="368"/>
        <v>0</v>
      </c>
      <c r="CP119" s="75">
        <f t="shared" si="368"/>
        <v>0</v>
      </c>
      <c r="CQ119" s="175">
        <f t="shared" si="368"/>
        <v>3139713</v>
      </c>
      <c r="CR119" s="226">
        <f t="shared" si="226"/>
        <v>3139713</v>
      </c>
      <c r="CS119" s="30">
        <f t="shared" si="249"/>
        <v>3139713</v>
      </c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226">
        <f t="shared" si="227"/>
        <v>0</v>
      </c>
      <c r="DF119" s="226">
        <f t="shared" si="228"/>
        <v>3139713</v>
      </c>
      <c r="DG119" s="367">
        <f t="shared" si="229"/>
        <v>3139713</v>
      </c>
    </row>
    <row r="120" spans="1:111" s="83" customFormat="1" ht="33" customHeight="1" x14ac:dyDescent="0.25">
      <c r="A120" s="73" t="s">
        <v>225</v>
      </c>
      <c r="B120" s="59" t="s">
        <v>226</v>
      </c>
      <c r="C120" s="8"/>
      <c r="D120" s="15"/>
      <c r="E120" s="16"/>
      <c r="F120" s="10"/>
      <c r="G120" s="8"/>
      <c r="H120" s="45"/>
      <c r="I120" s="45"/>
      <c r="J120" s="46"/>
      <c r="K120" s="47"/>
      <c r="L120" s="45"/>
      <c r="M120" s="45"/>
      <c r="N120" s="46"/>
      <c r="O120" s="47"/>
      <c r="P120" s="45"/>
      <c r="Q120" s="48"/>
      <c r="R120" s="46"/>
      <c r="S120" s="48"/>
      <c r="T120" s="56"/>
      <c r="U120" s="75"/>
      <c r="V120" s="74"/>
      <c r="W120" s="75"/>
      <c r="X120" s="25"/>
      <c r="Y120" s="75"/>
      <c r="Z120" s="76"/>
      <c r="AA120" s="75"/>
      <c r="AB120" s="166"/>
      <c r="AC120" s="28"/>
      <c r="AD120" s="75"/>
      <c r="AE120" s="29"/>
      <c r="AF120" s="77"/>
      <c r="AG120" s="78"/>
      <c r="AH120" s="75"/>
      <c r="AI120" s="41"/>
      <c r="AJ120" s="52"/>
      <c r="AK120" s="32"/>
      <c r="AL120" s="75"/>
      <c r="AM120" s="7"/>
      <c r="AN120" s="79"/>
      <c r="AO120" s="75"/>
      <c r="AP120" s="42"/>
      <c r="AQ120" s="80"/>
      <c r="AR120" s="75"/>
      <c r="AS120" s="43"/>
      <c r="AT120" s="81"/>
      <c r="AU120" s="75"/>
      <c r="AV120" s="44"/>
      <c r="AW120" s="79"/>
      <c r="AX120" s="77"/>
      <c r="AY120" s="256"/>
      <c r="AZ120" s="80"/>
      <c r="BA120" s="77"/>
      <c r="BB120" s="257"/>
      <c r="BC120" s="258"/>
      <c r="BD120" s="75"/>
      <c r="BE120" s="75"/>
      <c r="BF120" s="37"/>
      <c r="BG120" s="30"/>
      <c r="BH120" s="30"/>
      <c r="BI120" s="26"/>
      <c r="BJ120" s="37"/>
      <c r="BK120" s="75"/>
      <c r="BL120" s="82"/>
      <c r="BM120" s="75"/>
      <c r="BN120" s="259"/>
      <c r="BO120" s="226"/>
      <c r="BP120" s="159"/>
      <c r="BQ120" s="75"/>
      <c r="BR120" s="226">
        <f t="shared" si="224"/>
        <v>0</v>
      </c>
      <c r="BS120" s="30"/>
      <c r="BT120" s="75"/>
      <c r="BU120" s="75"/>
      <c r="BV120" s="75"/>
      <c r="BW120" s="75"/>
      <c r="BX120" s="75"/>
      <c r="BY120" s="76"/>
      <c r="BZ120" s="228"/>
      <c r="CA120" s="30"/>
      <c r="CB120" s="75"/>
      <c r="CC120" s="75"/>
      <c r="CD120" s="75"/>
      <c r="CE120" s="75"/>
      <c r="CF120" s="226">
        <f t="shared" si="225"/>
        <v>0</v>
      </c>
      <c r="CG120" s="30"/>
      <c r="CH120" s="75">
        <f>CH121</f>
        <v>0</v>
      </c>
      <c r="CI120" s="75">
        <f t="shared" si="368"/>
        <v>0</v>
      </c>
      <c r="CJ120" s="75">
        <f t="shared" si="368"/>
        <v>0</v>
      </c>
      <c r="CK120" s="75">
        <f t="shared" si="368"/>
        <v>0</v>
      </c>
      <c r="CL120" s="75">
        <f t="shared" si="368"/>
        <v>0</v>
      </c>
      <c r="CM120" s="75">
        <f t="shared" si="368"/>
        <v>0</v>
      </c>
      <c r="CN120" s="75">
        <f t="shared" si="368"/>
        <v>0</v>
      </c>
      <c r="CO120" s="75">
        <f t="shared" si="368"/>
        <v>0</v>
      </c>
      <c r="CP120" s="75">
        <f t="shared" si="368"/>
        <v>0</v>
      </c>
      <c r="CQ120" s="175">
        <f t="shared" si="368"/>
        <v>3139713</v>
      </c>
      <c r="CR120" s="226">
        <f t="shared" si="226"/>
        <v>3139713</v>
      </c>
      <c r="CS120" s="30">
        <f t="shared" si="249"/>
        <v>3139713</v>
      </c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226">
        <f t="shared" si="227"/>
        <v>0</v>
      </c>
      <c r="DF120" s="226">
        <f t="shared" si="228"/>
        <v>3139713</v>
      </c>
      <c r="DG120" s="367">
        <f t="shared" si="229"/>
        <v>3139713</v>
      </c>
    </row>
    <row r="121" spans="1:111" s="83" customFormat="1" ht="36" x14ac:dyDescent="0.25">
      <c r="A121" s="241" t="s">
        <v>456</v>
      </c>
      <c r="B121" s="242" t="s">
        <v>457</v>
      </c>
      <c r="C121" s="8"/>
      <c r="D121" s="15"/>
      <c r="E121" s="16"/>
      <c r="F121" s="10"/>
      <c r="G121" s="8"/>
      <c r="H121" s="45"/>
      <c r="I121" s="45"/>
      <c r="J121" s="46"/>
      <c r="K121" s="47"/>
      <c r="L121" s="45"/>
      <c r="M121" s="45"/>
      <c r="N121" s="46"/>
      <c r="O121" s="47"/>
      <c r="P121" s="45"/>
      <c r="Q121" s="48"/>
      <c r="R121" s="46"/>
      <c r="S121" s="48"/>
      <c r="T121" s="56"/>
      <c r="U121" s="75"/>
      <c r="V121" s="74"/>
      <c r="W121" s="75"/>
      <c r="X121" s="25"/>
      <c r="Y121" s="75"/>
      <c r="Z121" s="76"/>
      <c r="AA121" s="75"/>
      <c r="AB121" s="166"/>
      <c r="AC121" s="28"/>
      <c r="AD121" s="75"/>
      <c r="AE121" s="29"/>
      <c r="AF121" s="77"/>
      <c r="AG121" s="78"/>
      <c r="AH121" s="75"/>
      <c r="AI121" s="41"/>
      <c r="AJ121" s="52"/>
      <c r="AK121" s="32"/>
      <c r="AL121" s="75"/>
      <c r="AM121" s="7"/>
      <c r="AN121" s="79"/>
      <c r="AO121" s="75"/>
      <c r="AP121" s="42"/>
      <c r="AQ121" s="80"/>
      <c r="AR121" s="75"/>
      <c r="AS121" s="43"/>
      <c r="AT121" s="81"/>
      <c r="AU121" s="75"/>
      <c r="AV121" s="44"/>
      <c r="AW121" s="79"/>
      <c r="AX121" s="77"/>
      <c r="AY121" s="256"/>
      <c r="AZ121" s="80"/>
      <c r="BA121" s="77"/>
      <c r="BB121" s="257"/>
      <c r="BC121" s="258"/>
      <c r="BD121" s="75"/>
      <c r="BE121" s="75"/>
      <c r="BF121" s="37"/>
      <c r="BG121" s="30"/>
      <c r="BH121" s="30"/>
      <c r="BI121" s="26"/>
      <c r="BJ121" s="37"/>
      <c r="BK121" s="75"/>
      <c r="BL121" s="82"/>
      <c r="BM121" s="75"/>
      <c r="BN121" s="259"/>
      <c r="BO121" s="226"/>
      <c r="BP121" s="159"/>
      <c r="BQ121" s="75"/>
      <c r="BR121" s="226">
        <f t="shared" si="224"/>
        <v>0</v>
      </c>
      <c r="BS121" s="30"/>
      <c r="BT121" s="75"/>
      <c r="BU121" s="75"/>
      <c r="BV121" s="75"/>
      <c r="BW121" s="75"/>
      <c r="BX121" s="75"/>
      <c r="BY121" s="76"/>
      <c r="BZ121" s="228"/>
      <c r="CA121" s="30"/>
      <c r="CB121" s="75"/>
      <c r="CC121" s="75"/>
      <c r="CD121" s="75"/>
      <c r="CE121" s="75"/>
      <c r="CF121" s="226">
        <f t="shared" si="225"/>
        <v>0</v>
      </c>
      <c r="CG121" s="30"/>
      <c r="CH121" s="75"/>
      <c r="CI121" s="75"/>
      <c r="CJ121" s="75"/>
      <c r="CK121" s="75"/>
      <c r="CL121" s="75"/>
      <c r="CM121" s="75"/>
      <c r="CN121" s="75"/>
      <c r="CO121" s="75"/>
      <c r="CP121" s="75"/>
      <c r="CQ121" s="175">
        <v>3139713</v>
      </c>
      <c r="CR121" s="226">
        <f t="shared" si="226"/>
        <v>3139713</v>
      </c>
      <c r="CS121" s="30">
        <f t="shared" si="249"/>
        <v>3139713</v>
      </c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226">
        <f t="shared" si="227"/>
        <v>0</v>
      </c>
      <c r="DF121" s="226">
        <f t="shared" si="228"/>
        <v>3139713</v>
      </c>
      <c r="DG121" s="367">
        <f t="shared" si="229"/>
        <v>3139713</v>
      </c>
    </row>
    <row r="122" spans="1:111" s="38" customFormat="1" ht="25.5" x14ac:dyDescent="0.25">
      <c r="A122" s="73" t="s">
        <v>221</v>
      </c>
      <c r="B122" s="243" t="s">
        <v>222</v>
      </c>
      <c r="C122" s="11"/>
      <c r="D122" s="12"/>
      <c r="E122" s="13"/>
      <c r="F122" s="14"/>
      <c r="G122" s="11"/>
      <c r="H122" s="18"/>
      <c r="I122" s="18"/>
      <c r="J122" s="19"/>
      <c r="K122" s="20"/>
      <c r="L122" s="18"/>
      <c r="M122" s="18"/>
      <c r="N122" s="19"/>
      <c r="O122" s="20"/>
      <c r="P122" s="18"/>
      <c r="Q122" s="21"/>
      <c r="R122" s="19"/>
      <c r="S122" s="21"/>
      <c r="T122" s="22"/>
      <c r="U122" s="85">
        <f>U127</f>
        <v>70</v>
      </c>
      <c r="V122" s="84">
        <f>V127</f>
        <v>0</v>
      </c>
      <c r="W122" s="85">
        <f>W127</f>
        <v>0</v>
      </c>
      <c r="X122" s="25">
        <f t="shared" si="281"/>
        <v>70</v>
      </c>
      <c r="Y122" s="85">
        <f>Y127</f>
        <v>0</v>
      </c>
      <c r="Z122" s="86">
        <f>Z127</f>
        <v>70</v>
      </c>
      <c r="AA122" s="85">
        <f>AA127</f>
        <v>0</v>
      </c>
      <c r="AB122" s="27">
        <f t="shared" si="282"/>
        <v>70</v>
      </c>
      <c r="AC122" s="28"/>
      <c r="AD122" s="85">
        <f>AD127</f>
        <v>0</v>
      </c>
      <c r="AE122" s="29">
        <f t="shared" si="283"/>
        <v>0</v>
      </c>
      <c r="AF122" s="87">
        <f>AF127</f>
        <v>0</v>
      </c>
      <c r="AG122" s="78"/>
      <c r="AH122" s="85">
        <f>AH127</f>
        <v>0</v>
      </c>
      <c r="AI122" s="41">
        <f t="shared" si="285"/>
        <v>0</v>
      </c>
      <c r="AJ122" s="30">
        <f t="shared" si="363"/>
        <v>0</v>
      </c>
      <c r="AK122" s="32"/>
      <c r="AL122" s="85">
        <f>AL127</f>
        <v>0</v>
      </c>
      <c r="AM122" s="7">
        <f t="shared" si="287"/>
        <v>0</v>
      </c>
      <c r="AN122" s="88">
        <f>AN127</f>
        <v>0</v>
      </c>
      <c r="AO122" s="85">
        <f>AO127</f>
        <v>0</v>
      </c>
      <c r="AP122" s="42">
        <f t="shared" si="254"/>
        <v>0</v>
      </c>
      <c r="AQ122" s="89">
        <f>AQ127</f>
        <v>0</v>
      </c>
      <c r="AR122" s="85">
        <f>AR127</f>
        <v>0</v>
      </c>
      <c r="AS122" s="43">
        <f t="shared" si="255"/>
        <v>0</v>
      </c>
      <c r="AT122" s="90">
        <f>AT127</f>
        <v>0</v>
      </c>
      <c r="AU122" s="85">
        <f>AU127</f>
        <v>0</v>
      </c>
      <c r="AV122" s="44">
        <f t="shared" si="256"/>
        <v>0</v>
      </c>
      <c r="AW122" s="88">
        <f>AW123</f>
        <v>474.9</v>
      </c>
      <c r="AX122" s="87">
        <f t="shared" ref="AX122:BT122" si="369">AX123</f>
        <v>0</v>
      </c>
      <c r="AY122" s="256">
        <f t="shared" si="251"/>
        <v>474.9</v>
      </c>
      <c r="AZ122" s="89">
        <f t="shared" si="369"/>
        <v>0</v>
      </c>
      <c r="BA122" s="87">
        <f t="shared" si="369"/>
        <v>0</v>
      </c>
      <c r="BB122" s="257">
        <f t="shared" si="252"/>
        <v>0</v>
      </c>
      <c r="BC122" s="258">
        <f t="shared" si="235"/>
        <v>0</v>
      </c>
      <c r="BD122" s="85">
        <f t="shared" si="369"/>
        <v>0</v>
      </c>
      <c r="BE122" s="85">
        <f t="shared" si="369"/>
        <v>0</v>
      </c>
      <c r="BF122" s="37">
        <f t="shared" si="237"/>
        <v>0</v>
      </c>
      <c r="BG122" s="30">
        <f t="shared" si="369"/>
        <v>0</v>
      </c>
      <c r="BH122" s="30">
        <f t="shared" si="369"/>
        <v>0</v>
      </c>
      <c r="BI122" s="26">
        <f t="shared" si="239"/>
        <v>0</v>
      </c>
      <c r="BJ122" s="37">
        <f t="shared" si="369"/>
        <v>297200</v>
      </c>
      <c r="BK122" s="85">
        <f t="shared" si="369"/>
        <v>0</v>
      </c>
      <c r="BL122" s="91">
        <f t="shared" si="369"/>
        <v>0</v>
      </c>
      <c r="BM122" s="85">
        <f t="shared" si="369"/>
        <v>0</v>
      </c>
      <c r="BN122" s="259">
        <f t="shared" si="253"/>
        <v>0</v>
      </c>
      <c r="BO122" s="226">
        <f t="shared" si="242"/>
        <v>297200</v>
      </c>
      <c r="BP122" s="160">
        <f t="shared" si="369"/>
        <v>0</v>
      </c>
      <c r="BQ122" s="85">
        <f t="shared" si="369"/>
        <v>0</v>
      </c>
      <c r="BR122" s="226">
        <f t="shared" si="224"/>
        <v>0</v>
      </c>
      <c r="BS122" s="30">
        <f t="shared" ref="BS122:BS154" si="370">BO122+BP122+BQ122</f>
        <v>297200</v>
      </c>
      <c r="BT122" s="85">
        <f t="shared" si="369"/>
        <v>0</v>
      </c>
      <c r="BU122" s="85">
        <f t="shared" ref="BU122:CE122" si="371">BU123</f>
        <v>0</v>
      </c>
      <c r="BV122" s="85">
        <f t="shared" si="371"/>
        <v>0</v>
      </c>
      <c r="BW122" s="85">
        <f t="shared" si="371"/>
        <v>0</v>
      </c>
      <c r="BX122" s="85">
        <f t="shared" si="371"/>
        <v>0</v>
      </c>
      <c r="BY122" s="86">
        <f t="shared" si="371"/>
        <v>0</v>
      </c>
      <c r="BZ122" s="229"/>
      <c r="CA122" s="30">
        <f t="shared" si="245"/>
        <v>297200</v>
      </c>
      <c r="CB122" s="85">
        <f t="shared" si="371"/>
        <v>0</v>
      </c>
      <c r="CC122" s="85">
        <f t="shared" si="371"/>
        <v>0</v>
      </c>
      <c r="CD122" s="85">
        <f t="shared" si="371"/>
        <v>0</v>
      </c>
      <c r="CE122" s="85">
        <f t="shared" si="371"/>
        <v>0</v>
      </c>
      <c r="CF122" s="226">
        <f t="shared" si="225"/>
        <v>0</v>
      </c>
      <c r="CG122" s="30">
        <f t="shared" si="247"/>
        <v>297200</v>
      </c>
      <c r="CH122" s="85">
        <f t="shared" ref="CH122:DD122" si="372">CH123</f>
        <v>0</v>
      </c>
      <c r="CI122" s="85">
        <f t="shared" si="372"/>
        <v>0</v>
      </c>
      <c r="CJ122" s="85">
        <f t="shared" si="372"/>
        <v>0</v>
      </c>
      <c r="CK122" s="85">
        <f t="shared" si="372"/>
        <v>0</v>
      </c>
      <c r="CL122" s="85">
        <f t="shared" si="372"/>
        <v>0</v>
      </c>
      <c r="CM122" s="85">
        <f t="shared" si="372"/>
        <v>0</v>
      </c>
      <c r="CN122" s="85">
        <f t="shared" si="372"/>
        <v>0</v>
      </c>
      <c r="CO122" s="85">
        <f t="shared" si="372"/>
        <v>0</v>
      </c>
      <c r="CP122" s="85">
        <f t="shared" si="372"/>
        <v>0</v>
      </c>
      <c r="CQ122" s="176">
        <f t="shared" si="372"/>
        <v>0</v>
      </c>
      <c r="CR122" s="226">
        <f t="shared" si="226"/>
        <v>0</v>
      </c>
      <c r="CS122" s="30">
        <f t="shared" si="249"/>
        <v>297200</v>
      </c>
      <c r="CT122" s="85">
        <f t="shared" si="372"/>
        <v>0</v>
      </c>
      <c r="CU122" s="85">
        <f t="shared" si="372"/>
        <v>0</v>
      </c>
      <c r="CV122" s="85">
        <f t="shared" si="372"/>
        <v>0</v>
      </c>
      <c r="CW122" s="85">
        <f t="shared" si="372"/>
        <v>0</v>
      </c>
      <c r="CX122" s="85">
        <f t="shared" si="372"/>
        <v>0</v>
      </c>
      <c r="CY122" s="85">
        <f t="shared" si="372"/>
        <v>0</v>
      </c>
      <c r="CZ122" s="85">
        <f t="shared" si="372"/>
        <v>0</v>
      </c>
      <c r="DA122" s="85">
        <f t="shared" si="372"/>
        <v>0</v>
      </c>
      <c r="DB122" s="85">
        <f t="shared" si="372"/>
        <v>0</v>
      </c>
      <c r="DC122" s="85">
        <f t="shared" si="372"/>
        <v>0</v>
      </c>
      <c r="DD122" s="85">
        <f t="shared" si="372"/>
        <v>0</v>
      </c>
      <c r="DE122" s="226">
        <f t="shared" si="227"/>
        <v>0</v>
      </c>
      <c r="DF122" s="226">
        <f t="shared" si="228"/>
        <v>297200</v>
      </c>
      <c r="DG122" s="367">
        <f t="shared" si="229"/>
        <v>0</v>
      </c>
    </row>
    <row r="123" spans="1:111" s="38" customFormat="1" ht="24" x14ac:dyDescent="0.25">
      <c r="A123" s="73" t="s">
        <v>223</v>
      </c>
      <c r="B123" s="243" t="s">
        <v>224</v>
      </c>
      <c r="C123" s="11"/>
      <c r="D123" s="12"/>
      <c r="E123" s="13"/>
      <c r="F123" s="14"/>
      <c r="G123" s="11"/>
      <c r="H123" s="18"/>
      <c r="I123" s="18"/>
      <c r="J123" s="19"/>
      <c r="K123" s="20"/>
      <c r="L123" s="18"/>
      <c r="M123" s="18"/>
      <c r="N123" s="19"/>
      <c r="O123" s="20"/>
      <c r="P123" s="18"/>
      <c r="Q123" s="21"/>
      <c r="R123" s="19"/>
      <c r="S123" s="21"/>
      <c r="T123" s="22"/>
      <c r="U123" s="85"/>
      <c r="V123" s="84"/>
      <c r="W123" s="85"/>
      <c r="X123" s="25"/>
      <c r="Y123" s="85"/>
      <c r="Z123" s="86"/>
      <c r="AA123" s="85"/>
      <c r="AB123" s="27"/>
      <c r="AC123" s="28"/>
      <c r="AD123" s="85"/>
      <c r="AE123" s="29"/>
      <c r="AF123" s="87"/>
      <c r="AG123" s="78"/>
      <c r="AH123" s="85"/>
      <c r="AI123" s="41"/>
      <c r="AJ123" s="30"/>
      <c r="AK123" s="32"/>
      <c r="AL123" s="85"/>
      <c r="AM123" s="7"/>
      <c r="AN123" s="88"/>
      <c r="AO123" s="85"/>
      <c r="AP123" s="42"/>
      <c r="AQ123" s="89"/>
      <c r="AR123" s="85"/>
      <c r="AS123" s="43"/>
      <c r="AT123" s="90"/>
      <c r="AU123" s="85"/>
      <c r="AV123" s="44"/>
      <c r="AW123" s="88">
        <f>AW124+AW125+AW126+AW128+AW129+AW130</f>
        <v>474.9</v>
      </c>
      <c r="AX123" s="87">
        <f t="shared" ref="AX123:BT123" si="373">AX124+AX125+AX126+AX128+AX129+AX130</f>
        <v>0</v>
      </c>
      <c r="AY123" s="256">
        <f t="shared" si="373"/>
        <v>474.9</v>
      </c>
      <c r="AZ123" s="89">
        <f t="shared" si="373"/>
        <v>0</v>
      </c>
      <c r="BA123" s="87">
        <f t="shared" si="373"/>
        <v>0</v>
      </c>
      <c r="BB123" s="257">
        <f t="shared" si="373"/>
        <v>0</v>
      </c>
      <c r="BC123" s="258">
        <f t="shared" si="235"/>
        <v>0</v>
      </c>
      <c r="BD123" s="85">
        <f t="shared" ref="BD123:BE123" si="374">BD124+BD125+BD126+BD128+BD129+BD130</f>
        <v>0</v>
      </c>
      <c r="BE123" s="85">
        <f t="shared" si="374"/>
        <v>0</v>
      </c>
      <c r="BF123" s="37">
        <f t="shared" si="237"/>
        <v>0</v>
      </c>
      <c r="BG123" s="30">
        <f t="shared" ref="BG123:BH123" si="375">BG124+BG125+BG126+BG128+BG129+BG130</f>
        <v>0</v>
      </c>
      <c r="BH123" s="30">
        <f t="shared" si="375"/>
        <v>0</v>
      </c>
      <c r="BI123" s="26">
        <f t="shared" si="239"/>
        <v>0</v>
      </c>
      <c r="BJ123" s="37">
        <f t="shared" ref="BJ123" si="376">BJ124+BJ125+BJ126+BJ128+BJ129+BJ130</f>
        <v>297200</v>
      </c>
      <c r="BK123" s="85">
        <f t="shared" ref="BK123" si="377">BK124+BK125+BK126+BK128+BK129+BK130</f>
        <v>0</v>
      </c>
      <c r="BL123" s="91">
        <f t="shared" si="373"/>
        <v>0</v>
      </c>
      <c r="BM123" s="85">
        <f t="shared" si="373"/>
        <v>0</v>
      </c>
      <c r="BN123" s="259">
        <f t="shared" si="373"/>
        <v>0</v>
      </c>
      <c r="BO123" s="226">
        <f t="shared" si="242"/>
        <v>297200</v>
      </c>
      <c r="BP123" s="160">
        <f t="shared" si="373"/>
        <v>0</v>
      </c>
      <c r="BQ123" s="85">
        <f t="shared" si="373"/>
        <v>0</v>
      </c>
      <c r="BR123" s="226">
        <f t="shared" si="224"/>
        <v>0</v>
      </c>
      <c r="BS123" s="30">
        <f t="shared" si="370"/>
        <v>297200</v>
      </c>
      <c r="BT123" s="85">
        <f t="shared" si="373"/>
        <v>0</v>
      </c>
      <c r="BU123" s="85">
        <f t="shared" ref="BU123:CD123" si="378">BU124+BU125+BU126+BU128+BU129+BU130</f>
        <v>0</v>
      </c>
      <c r="BV123" s="85">
        <f t="shared" si="378"/>
        <v>0</v>
      </c>
      <c r="BW123" s="85">
        <f t="shared" si="378"/>
        <v>0</v>
      </c>
      <c r="BX123" s="85">
        <f t="shared" si="378"/>
        <v>0</v>
      </c>
      <c r="BY123" s="86">
        <f t="shared" si="378"/>
        <v>0</v>
      </c>
      <c r="BZ123" s="229"/>
      <c r="CA123" s="30">
        <f t="shared" si="245"/>
        <v>297200</v>
      </c>
      <c r="CB123" s="85">
        <f t="shared" si="378"/>
        <v>0</v>
      </c>
      <c r="CC123" s="85">
        <f t="shared" si="378"/>
        <v>0</v>
      </c>
      <c r="CD123" s="85">
        <f t="shared" si="378"/>
        <v>0</v>
      </c>
      <c r="CE123" s="85">
        <f t="shared" ref="CE123" si="379">CE124+CE125+CE126+CE128+CE129+CE130</f>
        <v>0</v>
      </c>
      <c r="CF123" s="226">
        <f t="shared" si="225"/>
        <v>0</v>
      </c>
      <c r="CG123" s="30">
        <f t="shared" si="247"/>
        <v>297200</v>
      </c>
      <c r="CH123" s="85">
        <f t="shared" ref="CH123:DD123" si="380">CH124+CH125+CH126+CH128+CH129+CH130</f>
        <v>0</v>
      </c>
      <c r="CI123" s="85">
        <f t="shared" si="380"/>
        <v>0</v>
      </c>
      <c r="CJ123" s="85">
        <f t="shared" si="380"/>
        <v>0</v>
      </c>
      <c r="CK123" s="85">
        <f t="shared" si="380"/>
        <v>0</v>
      </c>
      <c r="CL123" s="85">
        <f t="shared" si="380"/>
        <v>0</v>
      </c>
      <c r="CM123" s="85">
        <f t="shared" si="380"/>
        <v>0</v>
      </c>
      <c r="CN123" s="85">
        <f t="shared" si="380"/>
        <v>0</v>
      </c>
      <c r="CO123" s="85">
        <f t="shared" si="380"/>
        <v>0</v>
      </c>
      <c r="CP123" s="85">
        <f t="shared" si="380"/>
        <v>0</v>
      </c>
      <c r="CQ123" s="176">
        <f t="shared" si="380"/>
        <v>0</v>
      </c>
      <c r="CR123" s="226">
        <f t="shared" si="226"/>
        <v>0</v>
      </c>
      <c r="CS123" s="30">
        <f t="shared" si="249"/>
        <v>297200</v>
      </c>
      <c r="CT123" s="85">
        <f t="shared" si="380"/>
        <v>0</v>
      </c>
      <c r="CU123" s="85">
        <f t="shared" si="380"/>
        <v>0</v>
      </c>
      <c r="CV123" s="85">
        <f t="shared" si="380"/>
        <v>0</v>
      </c>
      <c r="CW123" s="85">
        <f t="shared" si="380"/>
        <v>0</v>
      </c>
      <c r="CX123" s="85">
        <f t="shared" si="380"/>
        <v>0</v>
      </c>
      <c r="CY123" s="85">
        <f t="shared" si="380"/>
        <v>0</v>
      </c>
      <c r="CZ123" s="85">
        <f t="shared" si="380"/>
        <v>0</v>
      </c>
      <c r="DA123" s="85">
        <f t="shared" si="380"/>
        <v>0</v>
      </c>
      <c r="DB123" s="85">
        <f t="shared" si="380"/>
        <v>0</v>
      </c>
      <c r="DC123" s="85">
        <f t="shared" si="380"/>
        <v>0</v>
      </c>
      <c r="DD123" s="85">
        <f t="shared" si="380"/>
        <v>0</v>
      </c>
      <c r="DE123" s="226">
        <f t="shared" si="227"/>
        <v>0</v>
      </c>
      <c r="DF123" s="226">
        <f t="shared" si="228"/>
        <v>297200</v>
      </c>
      <c r="DG123" s="367">
        <f t="shared" si="229"/>
        <v>0</v>
      </c>
    </row>
    <row r="124" spans="1:111" s="38" customFormat="1" ht="66.75" customHeight="1" x14ac:dyDescent="0.25">
      <c r="A124" s="73" t="s">
        <v>382</v>
      </c>
      <c r="B124" s="243" t="s">
        <v>385</v>
      </c>
      <c r="C124" s="11"/>
      <c r="D124" s="12"/>
      <c r="E124" s="13"/>
      <c r="F124" s="14"/>
      <c r="G124" s="11"/>
      <c r="H124" s="18"/>
      <c r="I124" s="18"/>
      <c r="J124" s="19"/>
      <c r="K124" s="20"/>
      <c r="L124" s="18"/>
      <c r="M124" s="18"/>
      <c r="N124" s="19"/>
      <c r="O124" s="20"/>
      <c r="P124" s="18"/>
      <c r="Q124" s="21"/>
      <c r="R124" s="19"/>
      <c r="S124" s="21"/>
      <c r="T124" s="22"/>
      <c r="U124" s="85"/>
      <c r="V124" s="84"/>
      <c r="W124" s="85"/>
      <c r="X124" s="25"/>
      <c r="Y124" s="85"/>
      <c r="Z124" s="86"/>
      <c r="AA124" s="85"/>
      <c r="AB124" s="27"/>
      <c r="AC124" s="28"/>
      <c r="AD124" s="85"/>
      <c r="AE124" s="29"/>
      <c r="AF124" s="87"/>
      <c r="AG124" s="78"/>
      <c r="AH124" s="85"/>
      <c r="AI124" s="41"/>
      <c r="AJ124" s="30"/>
      <c r="AK124" s="32"/>
      <c r="AL124" s="85"/>
      <c r="AM124" s="7"/>
      <c r="AN124" s="88"/>
      <c r="AO124" s="85"/>
      <c r="AP124" s="42"/>
      <c r="AQ124" s="89"/>
      <c r="AR124" s="85"/>
      <c r="AS124" s="43"/>
      <c r="AT124" s="90"/>
      <c r="AU124" s="85"/>
      <c r="AV124" s="44"/>
      <c r="AW124" s="88">
        <v>114.7</v>
      </c>
      <c r="AX124" s="87"/>
      <c r="AY124" s="256">
        <f t="shared" si="251"/>
        <v>114.7</v>
      </c>
      <c r="AZ124" s="89"/>
      <c r="BA124" s="87"/>
      <c r="BB124" s="257">
        <f t="shared" si="252"/>
        <v>0</v>
      </c>
      <c r="BC124" s="258">
        <f t="shared" si="235"/>
        <v>0</v>
      </c>
      <c r="BD124" s="85"/>
      <c r="BE124" s="85"/>
      <c r="BF124" s="37">
        <f t="shared" si="237"/>
        <v>0</v>
      </c>
      <c r="BG124" s="30"/>
      <c r="BH124" s="30"/>
      <c r="BI124" s="26">
        <f t="shared" si="239"/>
        <v>0</v>
      </c>
      <c r="BJ124" s="37">
        <v>134200</v>
      </c>
      <c r="BK124" s="85"/>
      <c r="BL124" s="91">
        <v>0</v>
      </c>
      <c r="BM124" s="85"/>
      <c r="BN124" s="259">
        <f t="shared" si="253"/>
        <v>0</v>
      </c>
      <c r="BO124" s="226">
        <f t="shared" si="242"/>
        <v>134200</v>
      </c>
      <c r="BP124" s="160"/>
      <c r="BQ124" s="85"/>
      <c r="BR124" s="226">
        <f t="shared" si="224"/>
        <v>0</v>
      </c>
      <c r="BS124" s="30">
        <f t="shared" si="370"/>
        <v>134200</v>
      </c>
      <c r="BT124" s="85"/>
      <c r="BU124" s="85"/>
      <c r="BV124" s="85"/>
      <c r="BW124" s="85"/>
      <c r="BX124" s="85"/>
      <c r="BY124" s="86"/>
      <c r="BZ124" s="229"/>
      <c r="CA124" s="30">
        <f t="shared" si="245"/>
        <v>134200</v>
      </c>
      <c r="CB124" s="85"/>
      <c r="CC124" s="85"/>
      <c r="CD124" s="85"/>
      <c r="CE124" s="85"/>
      <c r="CF124" s="226">
        <f t="shared" si="225"/>
        <v>0</v>
      </c>
      <c r="CG124" s="30">
        <f t="shared" si="247"/>
        <v>134200</v>
      </c>
      <c r="CH124" s="85"/>
      <c r="CI124" s="85"/>
      <c r="CJ124" s="85"/>
      <c r="CK124" s="85"/>
      <c r="CL124" s="85"/>
      <c r="CM124" s="85"/>
      <c r="CN124" s="85"/>
      <c r="CO124" s="85"/>
      <c r="CP124" s="85"/>
      <c r="CQ124" s="176"/>
      <c r="CR124" s="226">
        <f t="shared" si="226"/>
        <v>0</v>
      </c>
      <c r="CS124" s="30">
        <f t="shared" si="249"/>
        <v>134200</v>
      </c>
      <c r="CT124" s="85"/>
      <c r="CU124" s="85"/>
      <c r="CV124" s="85"/>
      <c r="CW124" s="85"/>
      <c r="CX124" s="85"/>
      <c r="CY124" s="85"/>
      <c r="CZ124" s="85"/>
      <c r="DA124" s="85"/>
      <c r="DB124" s="85"/>
      <c r="DC124" s="85"/>
      <c r="DD124" s="85"/>
      <c r="DE124" s="226">
        <f t="shared" si="227"/>
        <v>0</v>
      </c>
      <c r="DF124" s="226">
        <f t="shared" si="228"/>
        <v>134200</v>
      </c>
      <c r="DG124" s="367">
        <f t="shared" si="229"/>
        <v>0</v>
      </c>
    </row>
    <row r="125" spans="1:111" s="38" customFormat="1" ht="60" x14ac:dyDescent="0.25">
      <c r="A125" s="73" t="s">
        <v>383</v>
      </c>
      <c r="B125" s="243" t="s">
        <v>386</v>
      </c>
      <c r="C125" s="11"/>
      <c r="D125" s="12"/>
      <c r="E125" s="13"/>
      <c r="F125" s="14"/>
      <c r="G125" s="11"/>
      <c r="H125" s="18"/>
      <c r="I125" s="18"/>
      <c r="J125" s="19"/>
      <c r="K125" s="20"/>
      <c r="L125" s="18"/>
      <c r="M125" s="18"/>
      <c r="N125" s="19"/>
      <c r="O125" s="20"/>
      <c r="P125" s="18"/>
      <c r="Q125" s="21"/>
      <c r="R125" s="19"/>
      <c r="S125" s="21"/>
      <c r="T125" s="22"/>
      <c r="U125" s="85"/>
      <c r="V125" s="84"/>
      <c r="W125" s="85"/>
      <c r="X125" s="25"/>
      <c r="Y125" s="85"/>
      <c r="Z125" s="86"/>
      <c r="AA125" s="85"/>
      <c r="AB125" s="27"/>
      <c r="AC125" s="28"/>
      <c r="AD125" s="85"/>
      <c r="AE125" s="29"/>
      <c r="AF125" s="87"/>
      <c r="AG125" s="78"/>
      <c r="AH125" s="85"/>
      <c r="AI125" s="41"/>
      <c r="AJ125" s="30"/>
      <c r="AK125" s="32"/>
      <c r="AL125" s="85"/>
      <c r="AM125" s="7"/>
      <c r="AN125" s="88"/>
      <c r="AO125" s="85"/>
      <c r="AP125" s="42"/>
      <c r="AQ125" s="89"/>
      <c r="AR125" s="85"/>
      <c r="AS125" s="43"/>
      <c r="AT125" s="90"/>
      <c r="AU125" s="85"/>
      <c r="AV125" s="44"/>
      <c r="AW125" s="88">
        <v>45</v>
      </c>
      <c r="AX125" s="87"/>
      <c r="AY125" s="256">
        <f t="shared" si="251"/>
        <v>45</v>
      </c>
      <c r="AZ125" s="89">
        <v>0</v>
      </c>
      <c r="BA125" s="87"/>
      <c r="BB125" s="257">
        <f t="shared" si="252"/>
        <v>0</v>
      </c>
      <c r="BC125" s="258">
        <f t="shared" si="235"/>
        <v>0</v>
      </c>
      <c r="BD125" s="85"/>
      <c r="BE125" s="85"/>
      <c r="BF125" s="37">
        <f t="shared" si="237"/>
        <v>0</v>
      </c>
      <c r="BG125" s="30"/>
      <c r="BH125" s="30"/>
      <c r="BI125" s="26">
        <f t="shared" si="239"/>
        <v>0</v>
      </c>
      <c r="BJ125" s="37">
        <v>82000</v>
      </c>
      <c r="BK125" s="85">
        <v>6000</v>
      </c>
      <c r="BL125" s="91">
        <v>0</v>
      </c>
      <c r="BM125" s="85"/>
      <c r="BN125" s="259">
        <f t="shared" si="253"/>
        <v>0</v>
      </c>
      <c r="BO125" s="226">
        <f t="shared" si="242"/>
        <v>88000</v>
      </c>
      <c r="BP125" s="160"/>
      <c r="BQ125" s="85"/>
      <c r="BR125" s="226">
        <f t="shared" si="224"/>
        <v>0</v>
      </c>
      <c r="BS125" s="30">
        <f t="shared" si="370"/>
        <v>88000</v>
      </c>
      <c r="BT125" s="85"/>
      <c r="BU125" s="85"/>
      <c r="BV125" s="85"/>
      <c r="BW125" s="85"/>
      <c r="BX125" s="85"/>
      <c r="BY125" s="86"/>
      <c r="BZ125" s="229"/>
      <c r="CA125" s="30">
        <f t="shared" si="245"/>
        <v>88000</v>
      </c>
      <c r="CB125" s="85"/>
      <c r="CC125" s="85"/>
      <c r="CD125" s="85"/>
      <c r="CE125" s="85"/>
      <c r="CF125" s="226">
        <f t="shared" si="225"/>
        <v>0</v>
      </c>
      <c r="CG125" s="30">
        <f t="shared" si="247"/>
        <v>88000</v>
      </c>
      <c r="CH125" s="85"/>
      <c r="CI125" s="85"/>
      <c r="CJ125" s="85"/>
      <c r="CK125" s="85"/>
      <c r="CL125" s="85"/>
      <c r="CM125" s="85"/>
      <c r="CN125" s="85"/>
      <c r="CO125" s="85"/>
      <c r="CP125" s="85"/>
      <c r="CQ125" s="176"/>
      <c r="CR125" s="226">
        <f t="shared" si="226"/>
        <v>0</v>
      </c>
      <c r="CS125" s="30">
        <f t="shared" si="249"/>
        <v>88000</v>
      </c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226">
        <f t="shared" si="227"/>
        <v>0</v>
      </c>
      <c r="DF125" s="226">
        <f t="shared" si="228"/>
        <v>88000</v>
      </c>
      <c r="DG125" s="367">
        <f t="shared" si="229"/>
        <v>0</v>
      </c>
    </row>
    <row r="126" spans="1:111" s="38" customFormat="1" ht="66.75" customHeight="1" x14ac:dyDescent="0.25">
      <c r="A126" s="73" t="s">
        <v>384</v>
      </c>
      <c r="B126" s="243" t="s">
        <v>387</v>
      </c>
      <c r="C126" s="11"/>
      <c r="D126" s="12"/>
      <c r="E126" s="13"/>
      <c r="F126" s="14"/>
      <c r="G126" s="11"/>
      <c r="H126" s="18"/>
      <c r="I126" s="18"/>
      <c r="J126" s="19"/>
      <c r="K126" s="20"/>
      <c r="L126" s="18"/>
      <c r="M126" s="18"/>
      <c r="N126" s="19"/>
      <c r="O126" s="20"/>
      <c r="P126" s="18"/>
      <c r="Q126" s="21"/>
      <c r="R126" s="19"/>
      <c r="S126" s="21"/>
      <c r="T126" s="22"/>
      <c r="U126" s="85"/>
      <c r="V126" s="84"/>
      <c r="W126" s="85"/>
      <c r="X126" s="25"/>
      <c r="Y126" s="85"/>
      <c r="Z126" s="86"/>
      <c r="AA126" s="85"/>
      <c r="AB126" s="27"/>
      <c r="AC126" s="28"/>
      <c r="AD126" s="85"/>
      <c r="AE126" s="29"/>
      <c r="AF126" s="87"/>
      <c r="AG126" s="78"/>
      <c r="AH126" s="85"/>
      <c r="AI126" s="41"/>
      <c r="AJ126" s="30"/>
      <c r="AK126" s="32"/>
      <c r="AL126" s="85"/>
      <c r="AM126" s="7"/>
      <c r="AN126" s="88"/>
      <c r="AO126" s="85"/>
      <c r="AP126" s="42"/>
      <c r="AQ126" s="89"/>
      <c r="AR126" s="85"/>
      <c r="AS126" s="43"/>
      <c r="AT126" s="90"/>
      <c r="AU126" s="85"/>
      <c r="AV126" s="44"/>
      <c r="AW126" s="88">
        <v>95</v>
      </c>
      <c r="AX126" s="87"/>
      <c r="AY126" s="256">
        <f t="shared" si="251"/>
        <v>95</v>
      </c>
      <c r="AZ126" s="89">
        <v>0</v>
      </c>
      <c r="BA126" s="87"/>
      <c r="BB126" s="257">
        <f t="shared" si="252"/>
        <v>0</v>
      </c>
      <c r="BC126" s="258">
        <f t="shared" si="235"/>
        <v>0</v>
      </c>
      <c r="BD126" s="85"/>
      <c r="BE126" s="85"/>
      <c r="BF126" s="37">
        <f t="shared" si="237"/>
        <v>0</v>
      </c>
      <c r="BG126" s="30"/>
      <c r="BH126" s="30"/>
      <c r="BI126" s="26">
        <f t="shared" si="239"/>
        <v>0</v>
      </c>
      <c r="BJ126" s="37">
        <v>81000</v>
      </c>
      <c r="BK126" s="85">
        <v>-6000</v>
      </c>
      <c r="BL126" s="91">
        <v>0</v>
      </c>
      <c r="BM126" s="85"/>
      <c r="BN126" s="259">
        <f t="shared" si="253"/>
        <v>0</v>
      </c>
      <c r="BO126" s="226">
        <f t="shared" si="242"/>
        <v>75000</v>
      </c>
      <c r="BP126" s="160"/>
      <c r="BQ126" s="85"/>
      <c r="BR126" s="226">
        <f t="shared" si="224"/>
        <v>0</v>
      </c>
      <c r="BS126" s="30">
        <f t="shared" si="370"/>
        <v>75000</v>
      </c>
      <c r="BT126" s="85"/>
      <c r="BU126" s="85"/>
      <c r="BV126" s="85"/>
      <c r="BW126" s="85"/>
      <c r="BX126" s="85"/>
      <c r="BY126" s="86"/>
      <c r="BZ126" s="229"/>
      <c r="CA126" s="30">
        <f t="shared" si="245"/>
        <v>75000</v>
      </c>
      <c r="CB126" s="85"/>
      <c r="CC126" s="85"/>
      <c r="CD126" s="85"/>
      <c r="CE126" s="85"/>
      <c r="CF126" s="226">
        <f t="shared" si="225"/>
        <v>0</v>
      </c>
      <c r="CG126" s="30">
        <f t="shared" si="247"/>
        <v>75000</v>
      </c>
      <c r="CH126" s="85"/>
      <c r="CI126" s="85"/>
      <c r="CJ126" s="85"/>
      <c r="CK126" s="85"/>
      <c r="CL126" s="85"/>
      <c r="CM126" s="85"/>
      <c r="CN126" s="85"/>
      <c r="CO126" s="85"/>
      <c r="CP126" s="85"/>
      <c r="CQ126" s="176"/>
      <c r="CR126" s="226">
        <f t="shared" si="226"/>
        <v>0</v>
      </c>
      <c r="CS126" s="30">
        <f t="shared" si="249"/>
        <v>75000</v>
      </c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226">
        <f t="shared" si="227"/>
        <v>0</v>
      </c>
      <c r="DF126" s="226">
        <f t="shared" si="228"/>
        <v>75000</v>
      </c>
      <c r="DG126" s="367">
        <f t="shared" si="229"/>
        <v>0</v>
      </c>
    </row>
    <row r="127" spans="1:111" s="38" customFormat="1" hidden="1" x14ac:dyDescent="0.25">
      <c r="A127" s="73" t="s">
        <v>225</v>
      </c>
      <c r="B127" s="243" t="s">
        <v>226</v>
      </c>
      <c r="C127" s="11"/>
      <c r="D127" s="12"/>
      <c r="E127" s="13"/>
      <c r="F127" s="14"/>
      <c r="G127" s="11"/>
      <c r="H127" s="18"/>
      <c r="I127" s="18"/>
      <c r="J127" s="19"/>
      <c r="K127" s="20"/>
      <c r="L127" s="18"/>
      <c r="M127" s="18"/>
      <c r="N127" s="19"/>
      <c r="O127" s="20"/>
      <c r="P127" s="18"/>
      <c r="Q127" s="21"/>
      <c r="R127" s="19"/>
      <c r="S127" s="21"/>
      <c r="T127" s="22"/>
      <c r="U127" s="85">
        <v>70</v>
      </c>
      <c r="V127" s="92"/>
      <c r="W127" s="93"/>
      <c r="X127" s="25">
        <f t="shared" si="281"/>
        <v>70</v>
      </c>
      <c r="Y127" s="93"/>
      <c r="Z127" s="94">
        <v>70</v>
      </c>
      <c r="AA127" s="93"/>
      <c r="AB127" s="27">
        <f t="shared" si="282"/>
        <v>70</v>
      </c>
      <c r="AC127" s="28"/>
      <c r="AD127" s="93"/>
      <c r="AE127" s="29">
        <f t="shared" si="283"/>
        <v>0</v>
      </c>
      <c r="AF127" s="95"/>
      <c r="AG127" s="31"/>
      <c r="AH127" s="93"/>
      <c r="AI127" s="41">
        <f t="shared" si="285"/>
        <v>0</v>
      </c>
      <c r="AJ127" s="30">
        <f t="shared" si="363"/>
        <v>0</v>
      </c>
      <c r="AK127" s="32"/>
      <c r="AL127" s="93"/>
      <c r="AM127" s="7">
        <f t="shared" si="287"/>
        <v>0</v>
      </c>
      <c r="AN127" s="88"/>
      <c r="AO127" s="93"/>
      <c r="AP127" s="42">
        <f t="shared" si="254"/>
        <v>0</v>
      </c>
      <c r="AQ127" s="89"/>
      <c r="AR127" s="93"/>
      <c r="AS127" s="43">
        <f t="shared" si="255"/>
        <v>0</v>
      </c>
      <c r="AT127" s="90"/>
      <c r="AU127" s="93"/>
      <c r="AV127" s="44">
        <f t="shared" si="256"/>
        <v>0</v>
      </c>
      <c r="AW127" s="96"/>
      <c r="AX127" s="95"/>
      <c r="AY127" s="256">
        <f t="shared" si="251"/>
        <v>0</v>
      </c>
      <c r="AZ127" s="97"/>
      <c r="BA127" s="95"/>
      <c r="BB127" s="257">
        <f t="shared" si="252"/>
        <v>0</v>
      </c>
      <c r="BC127" s="258">
        <f t="shared" si="235"/>
        <v>0</v>
      </c>
      <c r="BD127" s="93"/>
      <c r="BE127" s="93"/>
      <c r="BF127" s="37">
        <f t="shared" si="237"/>
        <v>0</v>
      </c>
      <c r="BG127" s="30"/>
      <c r="BH127" s="30"/>
      <c r="BI127" s="26">
        <f t="shared" si="239"/>
        <v>0</v>
      </c>
      <c r="BJ127" s="37"/>
      <c r="BK127" s="93"/>
      <c r="BL127" s="98"/>
      <c r="BM127" s="93"/>
      <c r="BN127" s="259">
        <f t="shared" si="253"/>
        <v>0</v>
      </c>
      <c r="BO127" s="226">
        <f t="shared" si="242"/>
        <v>0</v>
      </c>
      <c r="BP127" s="161"/>
      <c r="BQ127" s="93"/>
      <c r="BR127" s="226">
        <f t="shared" si="224"/>
        <v>0</v>
      </c>
      <c r="BS127" s="30">
        <f t="shared" si="370"/>
        <v>0</v>
      </c>
      <c r="BT127" s="93"/>
      <c r="BU127" s="93"/>
      <c r="BV127" s="93"/>
      <c r="BW127" s="93"/>
      <c r="BX127" s="93"/>
      <c r="BY127" s="94"/>
      <c r="BZ127" s="230"/>
      <c r="CA127" s="30">
        <f t="shared" si="245"/>
        <v>0</v>
      </c>
      <c r="CB127" s="93"/>
      <c r="CC127" s="93"/>
      <c r="CD127" s="93"/>
      <c r="CE127" s="93"/>
      <c r="CF127" s="226">
        <f t="shared" si="225"/>
        <v>0</v>
      </c>
      <c r="CG127" s="30">
        <f t="shared" si="247"/>
        <v>0</v>
      </c>
      <c r="CH127" s="93"/>
      <c r="CI127" s="93"/>
      <c r="CJ127" s="93"/>
      <c r="CK127" s="93"/>
      <c r="CL127" s="93"/>
      <c r="CM127" s="93"/>
      <c r="CN127" s="93"/>
      <c r="CO127" s="93"/>
      <c r="CP127" s="93"/>
      <c r="CQ127" s="177"/>
      <c r="CR127" s="226">
        <f t="shared" si="226"/>
        <v>0</v>
      </c>
      <c r="CS127" s="30">
        <f t="shared" si="249"/>
        <v>0</v>
      </c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226">
        <f t="shared" si="227"/>
        <v>0</v>
      </c>
      <c r="DF127" s="226">
        <f t="shared" si="228"/>
        <v>0</v>
      </c>
      <c r="DG127" s="367">
        <f t="shared" si="229"/>
        <v>0</v>
      </c>
    </row>
    <row r="128" spans="1:111" s="38" customFormat="1" hidden="1" x14ac:dyDescent="0.25">
      <c r="A128" s="73"/>
      <c r="B128" s="243"/>
      <c r="C128" s="11"/>
      <c r="D128" s="12"/>
      <c r="E128" s="13"/>
      <c r="F128" s="14"/>
      <c r="G128" s="11"/>
      <c r="H128" s="18"/>
      <c r="I128" s="18"/>
      <c r="J128" s="19"/>
      <c r="K128" s="20"/>
      <c r="L128" s="18"/>
      <c r="M128" s="18"/>
      <c r="N128" s="19"/>
      <c r="O128" s="20"/>
      <c r="P128" s="18"/>
      <c r="Q128" s="21"/>
      <c r="R128" s="19"/>
      <c r="S128" s="21"/>
      <c r="T128" s="22"/>
      <c r="U128" s="85"/>
      <c r="V128" s="92"/>
      <c r="W128" s="93"/>
      <c r="X128" s="25"/>
      <c r="Y128" s="93"/>
      <c r="Z128" s="94"/>
      <c r="AA128" s="93"/>
      <c r="AB128" s="27"/>
      <c r="AC128" s="28"/>
      <c r="AD128" s="93"/>
      <c r="AE128" s="29"/>
      <c r="AF128" s="95"/>
      <c r="AG128" s="31"/>
      <c r="AH128" s="93"/>
      <c r="AI128" s="41"/>
      <c r="AJ128" s="30"/>
      <c r="AK128" s="32"/>
      <c r="AL128" s="93"/>
      <c r="AM128" s="7"/>
      <c r="AN128" s="88"/>
      <c r="AO128" s="93"/>
      <c r="AP128" s="42"/>
      <c r="AQ128" s="89"/>
      <c r="AR128" s="93"/>
      <c r="AS128" s="43"/>
      <c r="AT128" s="90"/>
      <c r="AU128" s="93"/>
      <c r="AV128" s="44"/>
      <c r="AW128" s="96">
        <v>119.2</v>
      </c>
      <c r="AX128" s="95"/>
      <c r="AY128" s="256">
        <f t="shared" si="251"/>
        <v>119.2</v>
      </c>
      <c r="AZ128" s="97"/>
      <c r="BA128" s="95"/>
      <c r="BB128" s="257"/>
      <c r="BC128" s="258">
        <f t="shared" si="235"/>
        <v>0</v>
      </c>
      <c r="BD128" s="93"/>
      <c r="BE128" s="93"/>
      <c r="BF128" s="37">
        <f t="shared" si="237"/>
        <v>0</v>
      </c>
      <c r="BG128" s="30"/>
      <c r="BH128" s="30"/>
      <c r="BI128" s="26">
        <f t="shared" si="239"/>
        <v>0</v>
      </c>
      <c r="BJ128" s="37"/>
      <c r="BK128" s="93"/>
      <c r="BL128" s="98"/>
      <c r="BM128" s="93"/>
      <c r="BN128" s="259"/>
      <c r="BO128" s="226">
        <f t="shared" si="242"/>
        <v>0</v>
      </c>
      <c r="BP128" s="161"/>
      <c r="BQ128" s="93"/>
      <c r="BR128" s="226">
        <f t="shared" si="224"/>
        <v>0</v>
      </c>
      <c r="BS128" s="30">
        <f t="shared" si="370"/>
        <v>0</v>
      </c>
      <c r="BT128" s="93"/>
      <c r="BU128" s="93"/>
      <c r="BV128" s="93"/>
      <c r="BW128" s="93"/>
      <c r="BX128" s="93"/>
      <c r="BY128" s="94"/>
      <c r="BZ128" s="230"/>
      <c r="CA128" s="30">
        <f t="shared" si="245"/>
        <v>0</v>
      </c>
      <c r="CB128" s="93"/>
      <c r="CC128" s="93"/>
      <c r="CD128" s="93"/>
      <c r="CE128" s="93"/>
      <c r="CF128" s="226">
        <f t="shared" si="225"/>
        <v>0</v>
      </c>
      <c r="CG128" s="30">
        <f t="shared" si="247"/>
        <v>0</v>
      </c>
      <c r="CH128" s="93"/>
      <c r="CI128" s="93"/>
      <c r="CJ128" s="93"/>
      <c r="CK128" s="93"/>
      <c r="CL128" s="93"/>
      <c r="CM128" s="93"/>
      <c r="CN128" s="93"/>
      <c r="CO128" s="93"/>
      <c r="CP128" s="93"/>
      <c r="CQ128" s="177"/>
      <c r="CR128" s="226">
        <f t="shared" si="226"/>
        <v>0</v>
      </c>
      <c r="CS128" s="30">
        <f t="shared" si="249"/>
        <v>0</v>
      </c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226">
        <f t="shared" si="227"/>
        <v>0</v>
      </c>
      <c r="DF128" s="226">
        <f t="shared" si="228"/>
        <v>0</v>
      </c>
      <c r="DG128" s="367">
        <f t="shared" si="229"/>
        <v>0</v>
      </c>
    </row>
    <row r="129" spans="1:117" s="38" customFormat="1" hidden="1" x14ac:dyDescent="0.25">
      <c r="A129" s="73"/>
      <c r="B129" s="243"/>
      <c r="C129" s="11"/>
      <c r="D129" s="12"/>
      <c r="E129" s="13"/>
      <c r="F129" s="14"/>
      <c r="G129" s="11"/>
      <c r="H129" s="18"/>
      <c r="I129" s="18"/>
      <c r="J129" s="19"/>
      <c r="K129" s="20"/>
      <c r="L129" s="18"/>
      <c r="M129" s="18"/>
      <c r="N129" s="19"/>
      <c r="O129" s="20"/>
      <c r="P129" s="18"/>
      <c r="Q129" s="21"/>
      <c r="R129" s="19"/>
      <c r="S129" s="21"/>
      <c r="T129" s="22"/>
      <c r="U129" s="85"/>
      <c r="V129" s="92"/>
      <c r="W129" s="93"/>
      <c r="X129" s="25"/>
      <c r="Y129" s="93"/>
      <c r="Z129" s="94"/>
      <c r="AA129" s="93"/>
      <c r="AB129" s="27"/>
      <c r="AC129" s="28"/>
      <c r="AD129" s="93"/>
      <c r="AE129" s="29"/>
      <c r="AF129" s="95"/>
      <c r="AG129" s="31"/>
      <c r="AH129" s="93"/>
      <c r="AI129" s="41"/>
      <c r="AJ129" s="30"/>
      <c r="AK129" s="32"/>
      <c r="AL129" s="93"/>
      <c r="AM129" s="7"/>
      <c r="AN129" s="88"/>
      <c r="AO129" s="93"/>
      <c r="AP129" s="42"/>
      <c r="AQ129" s="89"/>
      <c r="AR129" s="93"/>
      <c r="AS129" s="43"/>
      <c r="AT129" s="90"/>
      <c r="AU129" s="93"/>
      <c r="AV129" s="44"/>
      <c r="AW129" s="96">
        <v>41</v>
      </c>
      <c r="AX129" s="95"/>
      <c r="AY129" s="256">
        <f t="shared" si="251"/>
        <v>41</v>
      </c>
      <c r="AZ129" s="97"/>
      <c r="BA129" s="95"/>
      <c r="BB129" s="257"/>
      <c r="BC129" s="258">
        <f t="shared" si="235"/>
        <v>0</v>
      </c>
      <c r="BD129" s="93"/>
      <c r="BE129" s="93"/>
      <c r="BF129" s="37">
        <f t="shared" si="237"/>
        <v>0</v>
      </c>
      <c r="BG129" s="30"/>
      <c r="BH129" s="30"/>
      <c r="BI129" s="26">
        <f t="shared" si="239"/>
        <v>0</v>
      </c>
      <c r="BJ129" s="37"/>
      <c r="BK129" s="93"/>
      <c r="BL129" s="98"/>
      <c r="BM129" s="93"/>
      <c r="BN129" s="259"/>
      <c r="BO129" s="226">
        <f t="shared" si="242"/>
        <v>0</v>
      </c>
      <c r="BP129" s="161"/>
      <c r="BQ129" s="93"/>
      <c r="BR129" s="226">
        <f t="shared" si="224"/>
        <v>0</v>
      </c>
      <c r="BS129" s="30">
        <f t="shared" si="370"/>
        <v>0</v>
      </c>
      <c r="BT129" s="93"/>
      <c r="BU129" s="93"/>
      <c r="BV129" s="93"/>
      <c r="BW129" s="93"/>
      <c r="BX129" s="93"/>
      <c r="BY129" s="94"/>
      <c r="BZ129" s="230"/>
      <c r="CA129" s="30">
        <f t="shared" si="245"/>
        <v>0</v>
      </c>
      <c r="CB129" s="93"/>
      <c r="CC129" s="93"/>
      <c r="CD129" s="93"/>
      <c r="CE129" s="93"/>
      <c r="CF129" s="226">
        <f t="shared" si="225"/>
        <v>0</v>
      </c>
      <c r="CG129" s="30">
        <f t="shared" si="247"/>
        <v>0</v>
      </c>
      <c r="CH129" s="93"/>
      <c r="CI129" s="93"/>
      <c r="CJ129" s="93"/>
      <c r="CK129" s="93"/>
      <c r="CL129" s="93"/>
      <c r="CM129" s="93"/>
      <c r="CN129" s="93"/>
      <c r="CO129" s="93"/>
      <c r="CP129" s="93"/>
      <c r="CQ129" s="177"/>
      <c r="CR129" s="226">
        <f t="shared" si="226"/>
        <v>0</v>
      </c>
      <c r="CS129" s="30">
        <f t="shared" si="249"/>
        <v>0</v>
      </c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226">
        <f t="shared" si="227"/>
        <v>0</v>
      </c>
      <c r="DF129" s="226">
        <f t="shared" si="228"/>
        <v>0</v>
      </c>
      <c r="DG129" s="367">
        <f t="shared" si="229"/>
        <v>0</v>
      </c>
    </row>
    <row r="130" spans="1:117" s="38" customFormat="1" hidden="1" x14ac:dyDescent="0.25">
      <c r="A130" s="73"/>
      <c r="B130" s="243"/>
      <c r="C130" s="11"/>
      <c r="D130" s="12"/>
      <c r="E130" s="13"/>
      <c r="F130" s="14"/>
      <c r="G130" s="11"/>
      <c r="H130" s="18"/>
      <c r="I130" s="18"/>
      <c r="J130" s="19"/>
      <c r="K130" s="20"/>
      <c r="L130" s="18"/>
      <c r="M130" s="18"/>
      <c r="N130" s="19"/>
      <c r="O130" s="20"/>
      <c r="P130" s="18"/>
      <c r="Q130" s="21"/>
      <c r="R130" s="19"/>
      <c r="S130" s="21"/>
      <c r="T130" s="22"/>
      <c r="U130" s="85"/>
      <c r="V130" s="92"/>
      <c r="W130" s="93"/>
      <c r="X130" s="25"/>
      <c r="Y130" s="93"/>
      <c r="Z130" s="94"/>
      <c r="AA130" s="93"/>
      <c r="AB130" s="27"/>
      <c r="AC130" s="28"/>
      <c r="AD130" s="93"/>
      <c r="AE130" s="29"/>
      <c r="AF130" s="95"/>
      <c r="AG130" s="31"/>
      <c r="AH130" s="93"/>
      <c r="AI130" s="41"/>
      <c r="AJ130" s="30"/>
      <c r="AK130" s="32"/>
      <c r="AL130" s="93"/>
      <c r="AM130" s="7"/>
      <c r="AN130" s="88"/>
      <c r="AO130" s="93"/>
      <c r="AP130" s="42"/>
      <c r="AQ130" s="89"/>
      <c r="AR130" s="93"/>
      <c r="AS130" s="43"/>
      <c r="AT130" s="90"/>
      <c r="AU130" s="93"/>
      <c r="AV130" s="44"/>
      <c r="AW130" s="96">
        <v>60</v>
      </c>
      <c r="AX130" s="95"/>
      <c r="AY130" s="256">
        <f t="shared" si="251"/>
        <v>60</v>
      </c>
      <c r="AZ130" s="97"/>
      <c r="BA130" s="95"/>
      <c r="BB130" s="257"/>
      <c r="BC130" s="258">
        <f t="shared" si="235"/>
        <v>0</v>
      </c>
      <c r="BD130" s="93"/>
      <c r="BE130" s="93"/>
      <c r="BF130" s="37">
        <f t="shared" si="237"/>
        <v>0</v>
      </c>
      <c r="BG130" s="30"/>
      <c r="BH130" s="30"/>
      <c r="BI130" s="26">
        <f t="shared" si="239"/>
        <v>0</v>
      </c>
      <c r="BJ130" s="37"/>
      <c r="BK130" s="93"/>
      <c r="BL130" s="98"/>
      <c r="BM130" s="93"/>
      <c r="BN130" s="259"/>
      <c r="BO130" s="226">
        <f t="shared" si="242"/>
        <v>0</v>
      </c>
      <c r="BP130" s="161"/>
      <c r="BQ130" s="93"/>
      <c r="BR130" s="226">
        <f t="shared" si="224"/>
        <v>0</v>
      </c>
      <c r="BS130" s="30">
        <f t="shared" si="370"/>
        <v>0</v>
      </c>
      <c r="BT130" s="93"/>
      <c r="BU130" s="93"/>
      <c r="BV130" s="93"/>
      <c r="BW130" s="93"/>
      <c r="BX130" s="93"/>
      <c r="BY130" s="94"/>
      <c r="BZ130" s="230"/>
      <c r="CA130" s="30">
        <f t="shared" si="245"/>
        <v>0</v>
      </c>
      <c r="CB130" s="93"/>
      <c r="CC130" s="93"/>
      <c r="CD130" s="93"/>
      <c r="CE130" s="93"/>
      <c r="CF130" s="226">
        <f t="shared" si="225"/>
        <v>0</v>
      </c>
      <c r="CG130" s="30">
        <f t="shared" si="247"/>
        <v>0</v>
      </c>
      <c r="CH130" s="93"/>
      <c r="CI130" s="93"/>
      <c r="CJ130" s="93"/>
      <c r="CK130" s="93"/>
      <c r="CL130" s="93"/>
      <c r="CM130" s="93"/>
      <c r="CN130" s="93"/>
      <c r="CO130" s="93"/>
      <c r="CP130" s="93"/>
      <c r="CQ130" s="177"/>
      <c r="CR130" s="226">
        <f t="shared" si="226"/>
        <v>0</v>
      </c>
      <c r="CS130" s="30">
        <f t="shared" si="249"/>
        <v>0</v>
      </c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226">
        <f t="shared" si="227"/>
        <v>0</v>
      </c>
      <c r="DF130" s="226">
        <f t="shared" si="228"/>
        <v>0</v>
      </c>
      <c r="DG130" s="367">
        <f t="shared" si="229"/>
        <v>0</v>
      </c>
    </row>
    <row r="131" spans="1:117" s="295" customFormat="1" x14ac:dyDescent="0.25">
      <c r="A131" s="370" t="s">
        <v>227</v>
      </c>
      <c r="B131" s="365" t="s">
        <v>228</v>
      </c>
      <c r="C131" s="182">
        <f>C133+C158+C212+C232</f>
        <v>427698.19999999995</v>
      </c>
      <c r="D131" s="182">
        <f>D133+D158+D212+D232</f>
        <v>441737.28999999992</v>
      </c>
      <c r="E131" s="182">
        <f>E133+E158+E212+E232</f>
        <v>40465.620000000003</v>
      </c>
      <c r="F131" s="182">
        <f>F133+F158+F212+F232</f>
        <v>441956.19999999995</v>
      </c>
      <c r="G131" s="182">
        <f>G133+G158+G212+G232</f>
        <v>441956.19999999995</v>
      </c>
      <c r="H131" s="184">
        <f t="shared" ref="H131:Q131" si="381">H133+H158+H212+H232+H219+H139</f>
        <v>336444.08999999997</v>
      </c>
      <c r="I131" s="184">
        <f t="shared" si="381"/>
        <v>367075.48</v>
      </c>
      <c r="J131" s="184">
        <f t="shared" si="381"/>
        <v>336444.08999999997</v>
      </c>
      <c r="K131" s="184">
        <f t="shared" si="381"/>
        <v>367075.48</v>
      </c>
      <c r="L131" s="184">
        <f t="shared" si="381"/>
        <v>-1.68</v>
      </c>
      <c r="M131" s="184">
        <f t="shared" si="381"/>
        <v>-1.85</v>
      </c>
      <c r="N131" s="184">
        <f t="shared" si="381"/>
        <v>336442.40999999992</v>
      </c>
      <c r="O131" s="184">
        <f t="shared" si="381"/>
        <v>367073.63</v>
      </c>
      <c r="P131" s="184">
        <f t="shared" si="381"/>
        <v>0</v>
      </c>
      <c r="Q131" s="184" t="e">
        <f t="shared" si="381"/>
        <v>#REF!</v>
      </c>
      <c r="R131" s="185" t="e">
        <f t="shared" si="304"/>
        <v>#REF!</v>
      </c>
      <c r="S131" s="184" t="e">
        <f>S133+S158+S212+S232+S219+S139</f>
        <v>#REF!</v>
      </c>
      <c r="T131" s="185" t="e">
        <f t="shared" ref="T131:T177" si="382">R131+S131</f>
        <v>#REF!</v>
      </c>
      <c r="U131" s="292" t="e">
        <f>U133+U158+U212+U232+U219+U139</f>
        <v>#REF!</v>
      </c>
      <c r="V131" s="184" t="e">
        <f>V133+V158+V212+V232+V219+V139</f>
        <v>#REF!</v>
      </c>
      <c r="W131" s="184" t="e">
        <f>W133+W158+W212+W232+W219+W139</f>
        <v>#REF!</v>
      </c>
      <c r="X131" s="184" t="e">
        <f t="shared" si="281"/>
        <v>#REF!</v>
      </c>
      <c r="Y131" s="184" t="e">
        <f>Y133+Y158+Y212+Y232+Y219+Y139</f>
        <v>#REF!</v>
      </c>
      <c r="Z131" s="184" t="e">
        <f>Z133+Z158+Z212+Z232+Z219+Z139</f>
        <v>#REF!</v>
      </c>
      <c r="AA131" s="184" t="e">
        <f>AA133+AA158+AA212+AA232+AA219+AA139</f>
        <v>#REF!</v>
      </c>
      <c r="AB131" s="185" t="e">
        <f t="shared" si="282"/>
        <v>#REF!</v>
      </c>
      <c r="AC131" s="293">
        <f>AC133+AC158+AC212+AC232+AC219+AC139</f>
        <v>489669.70999999996</v>
      </c>
      <c r="AD131" s="184">
        <f>AD133+AD158+AD212+AD232+AD219+AD139</f>
        <v>480.53999999999985</v>
      </c>
      <c r="AE131" s="294">
        <f t="shared" si="283"/>
        <v>490150.24999999994</v>
      </c>
      <c r="AF131" s="184" t="e">
        <f>AF133+AF158+AF212+AF232+AF219+AF139</f>
        <v>#REF!</v>
      </c>
      <c r="AG131" s="293" t="e">
        <f>AG133+AG158+AG212+AG232+AG219+AG139</f>
        <v>#REF!</v>
      </c>
      <c r="AH131" s="184" t="e">
        <f>AH133+AH158+AH212+AH232+AH219+AH139</f>
        <v>#REF!</v>
      </c>
      <c r="AI131" s="294" t="e">
        <f t="shared" si="285"/>
        <v>#REF!</v>
      </c>
      <c r="AJ131" s="185" t="e">
        <f>AJ133+AJ158+AJ212+AJ232+AJ219+AJ139</f>
        <v>#REF!</v>
      </c>
      <c r="AK131" s="293" t="e">
        <f>AK133+AK158+AK212+AK232+AK219+AK139</f>
        <v>#REF!</v>
      </c>
      <c r="AL131" s="184" t="e">
        <f>AL133+AL158+AL212+AL232+AL219+AL139</f>
        <v>#REF!</v>
      </c>
      <c r="AM131" s="183" t="e">
        <f t="shared" si="287"/>
        <v>#REF!</v>
      </c>
      <c r="AN131" s="292" t="e">
        <f>AN133+AN158+AN212+AN232+AN219+AN139</f>
        <v>#REF!</v>
      </c>
      <c r="AO131" s="184" t="e">
        <f>AO133+AO158+AO212+AO232+AO219+AO139</f>
        <v>#REF!</v>
      </c>
      <c r="AP131" s="292" t="e">
        <f t="shared" si="254"/>
        <v>#REF!</v>
      </c>
      <c r="AQ131" s="292" t="e">
        <f>AQ133+AQ158+AQ212+AQ232+AQ219+AQ139</f>
        <v>#REF!</v>
      </c>
      <c r="AR131" s="184" t="e">
        <f>AR133+AR158+AR212+AR232+AR219+AR139</f>
        <v>#REF!</v>
      </c>
      <c r="AS131" s="292" t="e">
        <f t="shared" si="255"/>
        <v>#REF!</v>
      </c>
      <c r="AT131" s="292" t="e">
        <f>AT133+AT158+AT212+AT232+AT219+AT139</f>
        <v>#REF!</v>
      </c>
      <c r="AU131" s="184" t="e">
        <f>AU133+AU158+AU212+AU232+AU219+AU139</f>
        <v>#REF!</v>
      </c>
      <c r="AV131" s="184" t="e">
        <f t="shared" si="256"/>
        <v>#REF!</v>
      </c>
      <c r="AW131" s="184">
        <f>AW133+AW158+AW212+AW232+AW219+AW139</f>
        <v>686665.92</v>
      </c>
      <c r="AX131" s="184">
        <f>AX133+AX158+AX212+AX232+AX219+AX139</f>
        <v>10808.630000000001</v>
      </c>
      <c r="AY131" s="185">
        <f>AW131+AX131</f>
        <v>697474.55</v>
      </c>
      <c r="AZ131" s="184">
        <f>AZ133+AZ158+AZ212+AZ232+AZ219+AZ139</f>
        <v>592272.15</v>
      </c>
      <c r="BA131" s="184">
        <f>BA133+BA158+BA212+BA232+BA219+BA139</f>
        <v>2551.0899999999997</v>
      </c>
      <c r="BB131" s="185">
        <f t="shared" si="252"/>
        <v>594823.24</v>
      </c>
      <c r="BC131" s="185">
        <f t="shared" si="235"/>
        <v>594823240</v>
      </c>
      <c r="BD131" s="184">
        <f t="shared" ref="BD131:BE131" si="383">BD133+BD158+BD212+BD232+BD219+BD139</f>
        <v>9.68</v>
      </c>
      <c r="BE131" s="184">
        <f t="shared" si="383"/>
        <v>-15.509999999999998</v>
      </c>
      <c r="BF131" s="185">
        <f t="shared" si="237"/>
        <v>594823234.16999996</v>
      </c>
      <c r="BG131" s="185">
        <f t="shared" ref="BG131:BH131" si="384">BG133+BG158+BG212+BG232+BG219+BG139</f>
        <v>216154112.37</v>
      </c>
      <c r="BH131" s="185">
        <f t="shared" si="384"/>
        <v>0.97</v>
      </c>
      <c r="BI131" s="185">
        <f t="shared" si="239"/>
        <v>810977347.50999999</v>
      </c>
      <c r="BJ131" s="185">
        <f t="shared" ref="BJ131" si="385">BJ133+BJ158+BJ212+BJ232+BJ219+BJ139</f>
        <v>869682562.37</v>
      </c>
      <c r="BK131" s="184">
        <f t="shared" ref="BK131" si="386">BK133+BK158+BK212+BK232+BK219+BK139</f>
        <v>212169652.38</v>
      </c>
      <c r="BL131" s="184">
        <f>BL133+BL158+BL212+BL232+BL219+BL139</f>
        <v>600419.96</v>
      </c>
      <c r="BM131" s="184">
        <f>BM133+BM158+BM212+BM232+BM219+BM139</f>
        <v>1654.87</v>
      </c>
      <c r="BN131" s="185">
        <f t="shared" si="253"/>
        <v>602074.82999999996</v>
      </c>
      <c r="BO131" s="226">
        <f t="shared" si="242"/>
        <v>1081852214.75</v>
      </c>
      <c r="BP131" s="184">
        <f t="shared" ref="BP131:BT131" si="387">BP133+BP158+BP212+BP232+BP219+BP139</f>
        <v>-19442471.079999998</v>
      </c>
      <c r="BQ131" s="184">
        <f t="shared" si="387"/>
        <v>33051859.459999997</v>
      </c>
      <c r="BR131" s="226">
        <f t="shared" si="224"/>
        <v>13609388.379999999</v>
      </c>
      <c r="BS131" s="30">
        <f t="shared" si="370"/>
        <v>1095461603.1299999</v>
      </c>
      <c r="BT131" s="184">
        <f t="shared" si="387"/>
        <v>19409846.550000001</v>
      </c>
      <c r="BU131" s="184">
        <f t="shared" ref="BU131:CD131" si="388">BU133+BU158+BU212+BU232+BU219+BU139</f>
        <v>143204373.37</v>
      </c>
      <c r="BV131" s="184">
        <f t="shared" si="388"/>
        <v>15175262.07</v>
      </c>
      <c r="BW131" s="184">
        <f t="shared" si="388"/>
        <v>4991.3900000000003</v>
      </c>
      <c r="BX131" s="184">
        <f t="shared" si="388"/>
        <v>15405510.98</v>
      </c>
      <c r="BY131" s="184">
        <f t="shared" si="388"/>
        <v>0</v>
      </c>
      <c r="BZ131" s="188"/>
      <c r="CA131" s="30">
        <f t="shared" si="245"/>
        <v>1288661587.4899998</v>
      </c>
      <c r="CB131" s="184">
        <f t="shared" si="388"/>
        <v>10100.36</v>
      </c>
      <c r="CC131" s="184">
        <f t="shared" si="388"/>
        <v>33480.800000000003</v>
      </c>
      <c r="CD131" s="184">
        <f t="shared" si="388"/>
        <v>42694.57</v>
      </c>
      <c r="CE131" s="184">
        <f t="shared" ref="CE131" si="389">CE133+CE158+CE212+CE232+CE219+CE139</f>
        <v>114014.12</v>
      </c>
      <c r="CF131" s="226">
        <f t="shared" si="225"/>
        <v>200289.85</v>
      </c>
      <c r="CG131" s="30">
        <f t="shared" si="247"/>
        <v>1288861877.3399994</v>
      </c>
      <c r="CH131" s="184">
        <f t="shared" ref="CH131:DD131" si="390">CH133+CH158+CH212+CH232+CH219+CH139</f>
        <v>-7143652.9599999962</v>
      </c>
      <c r="CI131" s="184">
        <f t="shared" si="390"/>
        <v>-644443.02</v>
      </c>
      <c r="CJ131" s="184">
        <f t="shared" si="390"/>
        <v>944719.78</v>
      </c>
      <c r="CK131" s="184">
        <f t="shared" si="390"/>
        <v>16881.760000000002</v>
      </c>
      <c r="CL131" s="184">
        <f t="shared" si="390"/>
        <v>1251518.06</v>
      </c>
      <c r="CM131" s="184">
        <f t="shared" si="390"/>
        <v>1405807.28</v>
      </c>
      <c r="CN131" s="184">
        <f t="shared" si="390"/>
        <v>5705620.3500000006</v>
      </c>
      <c r="CO131" s="184">
        <f t="shared" si="390"/>
        <v>2513756.4500000002</v>
      </c>
      <c r="CP131" s="184">
        <f t="shared" si="390"/>
        <v>1541481.75</v>
      </c>
      <c r="CQ131" s="184">
        <f t="shared" si="390"/>
        <v>0</v>
      </c>
      <c r="CR131" s="226">
        <f t="shared" si="226"/>
        <v>5591689.4500000039</v>
      </c>
      <c r="CS131" s="30">
        <f t="shared" si="249"/>
        <v>1294453566.7899992</v>
      </c>
      <c r="CT131" s="184">
        <f t="shared" si="390"/>
        <v>104160</v>
      </c>
      <c r="CU131" s="184">
        <f t="shared" si="390"/>
        <v>99.19</v>
      </c>
      <c r="CV131" s="184">
        <f t="shared" si="390"/>
        <v>7717.33</v>
      </c>
      <c r="CW131" s="184">
        <f t="shared" si="390"/>
        <v>-1926279.3600000008</v>
      </c>
      <c r="CX131" s="184">
        <f t="shared" si="390"/>
        <v>-18005962.960000001</v>
      </c>
      <c r="CY131" s="184">
        <f t="shared" si="390"/>
        <v>-14081804.5</v>
      </c>
      <c r="CZ131" s="184">
        <f t="shared" si="390"/>
        <v>5633763.3000000007</v>
      </c>
      <c r="DA131" s="184">
        <f t="shared" si="390"/>
        <v>7642940</v>
      </c>
      <c r="DB131" s="184">
        <f t="shared" si="390"/>
        <v>44570.86</v>
      </c>
      <c r="DC131" s="184">
        <f t="shared" si="390"/>
        <v>1191899.8700000001</v>
      </c>
      <c r="DD131" s="184">
        <f t="shared" si="390"/>
        <v>1496066.2400000002</v>
      </c>
      <c r="DE131" s="226">
        <f t="shared" si="227"/>
        <v>-17892830.029999994</v>
      </c>
      <c r="DF131" s="226">
        <f t="shared" si="228"/>
        <v>1276560736.759999</v>
      </c>
      <c r="DG131" s="367">
        <f t="shared" si="229"/>
        <v>1508537.6500000097</v>
      </c>
      <c r="DH131" s="366"/>
      <c r="DI131" s="366"/>
      <c r="DJ131" s="366"/>
      <c r="DK131" s="366"/>
      <c r="DL131" s="366"/>
      <c r="DM131" s="366"/>
    </row>
    <row r="132" spans="1:117" s="266" customFormat="1" ht="36" x14ac:dyDescent="0.25">
      <c r="A132" s="370" t="s">
        <v>229</v>
      </c>
      <c r="B132" s="365" t="s">
        <v>230</v>
      </c>
      <c r="C132" s="8">
        <f>C133+C158+C212</f>
        <v>427698.19999999995</v>
      </c>
      <c r="D132" s="9">
        <f>D133+D158+D212</f>
        <v>441737.28999999992</v>
      </c>
      <c r="E132" s="9">
        <f>E133+E158+E212</f>
        <v>40465.620000000003</v>
      </c>
      <c r="F132" s="10">
        <f>F133+F158+F212</f>
        <v>441956.19999999995</v>
      </c>
      <c r="G132" s="8">
        <f>G133+G158+G212</f>
        <v>441956.19999999995</v>
      </c>
      <c r="H132" s="164">
        <f t="shared" ref="H132:Q132" si="391">H133+H158+H212+H139</f>
        <v>336444.08999999997</v>
      </c>
      <c r="I132" s="164">
        <f t="shared" si="391"/>
        <v>367075.48</v>
      </c>
      <c r="J132" s="46">
        <f t="shared" si="391"/>
        <v>336444.08999999997</v>
      </c>
      <c r="K132" s="47">
        <f t="shared" si="391"/>
        <v>367075.48</v>
      </c>
      <c r="L132" s="164">
        <f t="shared" si="391"/>
        <v>-1.68</v>
      </c>
      <c r="M132" s="164">
        <f t="shared" si="391"/>
        <v>-1.85</v>
      </c>
      <c r="N132" s="46">
        <f t="shared" si="391"/>
        <v>336442.40999999992</v>
      </c>
      <c r="O132" s="47">
        <f t="shared" si="391"/>
        <v>367073.63</v>
      </c>
      <c r="P132" s="164">
        <f t="shared" si="391"/>
        <v>0</v>
      </c>
      <c r="Q132" s="48" t="e">
        <f t="shared" si="391"/>
        <v>#REF!</v>
      </c>
      <c r="R132" s="19" t="e">
        <f t="shared" si="304"/>
        <v>#REF!</v>
      </c>
      <c r="S132" s="48" t="e">
        <f>S133+S158+S212+S139</f>
        <v>#REF!</v>
      </c>
      <c r="T132" s="22" t="e">
        <f t="shared" si="382"/>
        <v>#REF!</v>
      </c>
      <c r="U132" s="265" t="e">
        <f>U133+U158+U212+U139</f>
        <v>#REF!</v>
      </c>
      <c r="V132" s="50" t="e">
        <f>V133+V158+V212+V139</f>
        <v>#REF!</v>
      </c>
      <c r="W132" s="164" t="e">
        <f>W133+W158+W212+W139</f>
        <v>#REF!</v>
      </c>
      <c r="X132" s="25" t="e">
        <f t="shared" si="281"/>
        <v>#REF!</v>
      </c>
      <c r="Y132" s="164" t="e">
        <f>Y133+Y158+Y212+Y139</f>
        <v>#REF!</v>
      </c>
      <c r="Z132" s="51" t="e">
        <f>Z133+Z158+Z212+Z139</f>
        <v>#REF!</v>
      </c>
      <c r="AA132" s="164" t="e">
        <f>AA133+AA158+AA212+AA139</f>
        <v>#REF!</v>
      </c>
      <c r="AB132" s="27" t="e">
        <f t="shared" si="282"/>
        <v>#REF!</v>
      </c>
      <c r="AC132" s="28">
        <f>AC133+AC158+AC212+AC139</f>
        <v>489669.70999999996</v>
      </c>
      <c r="AD132" s="164">
        <f>AD133+AD158+AD212+AD139</f>
        <v>480.53999999999985</v>
      </c>
      <c r="AE132" s="29">
        <f t="shared" si="283"/>
        <v>490150.24999999994</v>
      </c>
      <c r="AF132" s="52" t="e">
        <f>AF133+AF158+AF212+AF139</f>
        <v>#REF!</v>
      </c>
      <c r="AG132" s="31" t="e">
        <f>AG133+AG158+AG212+AG139</f>
        <v>#REF!</v>
      </c>
      <c r="AH132" s="164" t="e">
        <f>AH133+AH158+AH212+AH139</f>
        <v>#REF!</v>
      </c>
      <c r="AI132" s="41" t="e">
        <f t="shared" si="285"/>
        <v>#REF!</v>
      </c>
      <c r="AJ132" s="30" t="e">
        <f>AJ133+AJ158+AJ212+AJ139</f>
        <v>#REF!</v>
      </c>
      <c r="AK132" s="32" t="e">
        <f>AK133+AK158+AK212+AK139</f>
        <v>#REF!</v>
      </c>
      <c r="AL132" s="164" t="e">
        <f>AL133+AL158+AL212+AL139</f>
        <v>#REF!</v>
      </c>
      <c r="AM132" s="7" t="e">
        <f t="shared" si="287"/>
        <v>#REF!</v>
      </c>
      <c r="AN132" s="42" t="e">
        <f>AN133+AN158+AN212+AN139</f>
        <v>#REF!</v>
      </c>
      <c r="AO132" s="164" t="e">
        <f>AO133+AO158+AO212+AO139</f>
        <v>#REF!</v>
      </c>
      <c r="AP132" s="42" t="e">
        <f t="shared" si="254"/>
        <v>#REF!</v>
      </c>
      <c r="AQ132" s="43" t="e">
        <f>AQ133+AQ158+AQ212+AQ139</f>
        <v>#REF!</v>
      </c>
      <c r="AR132" s="164" t="e">
        <f>AR133+AR158+AR212+AR139</f>
        <v>#REF!</v>
      </c>
      <c r="AS132" s="43" t="e">
        <f t="shared" si="255"/>
        <v>#REF!</v>
      </c>
      <c r="AT132" s="53" t="e">
        <f>AT133+AT158+AT212+AT139</f>
        <v>#REF!</v>
      </c>
      <c r="AU132" s="164" t="e">
        <f>AU133+AU158+AU212+AU139</f>
        <v>#REF!</v>
      </c>
      <c r="AV132" s="44" t="e">
        <f t="shared" si="256"/>
        <v>#REF!</v>
      </c>
      <c r="AW132" s="54">
        <f>AW133+AW158+AW212+AW139</f>
        <v>686665.92</v>
      </c>
      <c r="AX132" s="52">
        <f>AX133+AX158+AX212+AX139</f>
        <v>10808.630000000001</v>
      </c>
      <c r="AY132" s="256">
        <f t="shared" si="251"/>
        <v>697474.55</v>
      </c>
      <c r="AZ132" s="55">
        <f>AZ133+AZ158+AZ212+AZ139</f>
        <v>592272.15</v>
      </c>
      <c r="BA132" s="52">
        <f>BA133+BA158+BA212+BA139</f>
        <v>2551.0899999999997</v>
      </c>
      <c r="BB132" s="257">
        <f t="shared" si="252"/>
        <v>594823.24</v>
      </c>
      <c r="BC132" s="258">
        <f t="shared" si="235"/>
        <v>594823240</v>
      </c>
      <c r="BD132" s="164">
        <f t="shared" ref="BD132:BE132" si="392">BD133+BD158+BD212+BD139</f>
        <v>9.68</v>
      </c>
      <c r="BE132" s="164">
        <f t="shared" si="392"/>
        <v>-15.509999999999998</v>
      </c>
      <c r="BF132" s="37">
        <f t="shared" si="237"/>
        <v>594823234.16999996</v>
      </c>
      <c r="BG132" s="30">
        <f t="shared" ref="BG132:BH132" si="393">BG133+BG158+BG212+BG139</f>
        <v>216154112.37</v>
      </c>
      <c r="BH132" s="30">
        <f t="shared" si="393"/>
        <v>0.97</v>
      </c>
      <c r="BI132" s="26">
        <f t="shared" si="239"/>
        <v>810977347.50999999</v>
      </c>
      <c r="BJ132" s="37">
        <f t="shared" ref="BJ132" si="394">BJ133+BJ158+BJ212+BJ139</f>
        <v>869682562.37</v>
      </c>
      <c r="BK132" s="164">
        <f t="shared" ref="BK132" si="395">BK133+BK158+BK212+BK139</f>
        <v>212169652.38</v>
      </c>
      <c r="BL132" s="56">
        <f>BL133+BL158+BL212+BL139</f>
        <v>600419.96</v>
      </c>
      <c r="BM132" s="164">
        <f>BM133+BM158+BM212+BM139</f>
        <v>1654.87</v>
      </c>
      <c r="BN132" s="259">
        <f t="shared" si="253"/>
        <v>602074.82999999996</v>
      </c>
      <c r="BO132" s="226">
        <f t="shared" si="242"/>
        <v>1081852214.75</v>
      </c>
      <c r="BP132" s="157">
        <f t="shared" ref="BP132:BT132" si="396">BP133+BP158+BP212+BP139</f>
        <v>0</v>
      </c>
      <c r="BQ132" s="164">
        <f t="shared" si="396"/>
        <v>33051859.459999997</v>
      </c>
      <c r="BR132" s="226">
        <f t="shared" si="224"/>
        <v>33051859.459999997</v>
      </c>
      <c r="BS132" s="30">
        <f t="shared" si="370"/>
        <v>1114904074.21</v>
      </c>
      <c r="BT132" s="164">
        <f t="shared" si="396"/>
        <v>214439.53</v>
      </c>
      <c r="BU132" s="164">
        <f t="shared" ref="BU132:CD132" si="397">BU133+BU158+BU212+BU139</f>
        <v>143204373.37</v>
      </c>
      <c r="BV132" s="164">
        <f t="shared" si="397"/>
        <v>15175262.07</v>
      </c>
      <c r="BW132" s="164">
        <f t="shared" si="397"/>
        <v>4991.3900000000003</v>
      </c>
      <c r="BX132" s="164">
        <f t="shared" si="397"/>
        <v>15405510.98</v>
      </c>
      <c r="BY132" s="51">
        <f t="shared" si="397"/>
        <v>0</v>
      </c>
      <c r="BZ132" s="188"/>
      <c r="CA132" s="30">
        <f t="shared" si="245"/>
        <v>1288908651.5500002</v>
      </c>
      <c r="CB132" s="164">
        <f t="shared" si="397"/>
        <v>10100.36</v>
      </c>
      <c r="CC132" s="164">
        <f t="shared" si="397"/>
        <v>33480.800000000003</v>
      </c>
      <c r="CD132" s="164">
        <f t="shared" si="397"/>
        <v>42694.57</v>
      </c>
      <c r="CE132" s="164">
        <f t="shared" ref="CE132" si="398">CE133+CE158+CE212+CE139</f>
        <v>114014.12</v>
      </c>
      <c r="CF132" s="226">
        <f t="shared" si="225"/>
        <v>200289.85</v>
      </c>
      <c r="CG132" s="30">
        <f t="shared" si="247"/>
        <v>1289108941.3999999</v>
      </c>
      <c r="CH132" s="164">
        <f t="shared" ref="CH132:DD132" si="399">CH133+CH158+CH212+CH139</f>
        <v>-7143652.9599999962</v>
      </c>
      <c r="CI132" s="164">
        <f t="shared" si="399"/>
        <v>-644443.02</v>
      </c>
      <c r="CJ132" s="164">
        <f t="shared" si="399"/>
        <v>944719.78</v>
      </c>
      <c r="CK132" s="164">
        <f t="shared" si="399"/>
        <v>16881.760000000002</v>
      </c>
      <c r="CL132" s="164">
        <f t="shared" si="399"/>
        <v>1251518.06</v>
      </c>
      <c r="CM132" s="164">
        <f t="shared" si="399"/>
        <v>1405807.28</v>
      </c>
      <c r="CN132" s="164">
        <f t="shared" si="399"/>
        <v>5705620.3500000006</v>
      </c>
      <c r="CO132" s="164">
        <f t="shared" si="399"/>
        <v>2513756.4500000002</v>
      </c>
      <c r="CP132" s="164">
        <f t="shared" si="399"/>
        <v>1541481.75</v>
      </c>
      <c r="CQ132" s="170">
        <f t="shared" si="399"/>
        <v>0</v>
      </c>
      <c r="CR132" s="226">
        <f t="shared" si="226"/>
        <v>5591689.4500000039</v>
      </c>
      <c r="CS132" s="30">
        <f t="shared" si="249"/>
        <v>1294700630.8499997</v>
      </c>
      <c r="CT132" s="164">
        <f t="shared" si="399"/>
        <v>104160</v>
      </c>
      <c r="CU132" s="164">
        <f t="shared" si="399"/>
        <v>99.19</v>
      </c>
      <c r="CV132" s="164">
        <f t="shared" si="399"/>
        <v>7717.33</v>
      </c>
      <c r="CW132" s="164">
        <f t="shared" si="399"/>
        <v>-1926279.3600000008</v>
      </c>
      <c r="CX132" s="164">
        <f t="shared" si="399"/>
        <v>-18005962.960000001</v>
      </c>
      <c r="CY132" s="164">
        <f t="shared" si="399"/>
        <v>-14081804.5</v>
      </c>
      <c r="CZ132" s="164">
        <f t="shared" si="399"/>
        <v>5633763.3000000007</v>
      </c>
      <c r="DA132" s="164">
        <f t="shared" si="399"/>
        <v>7642940</v>
      </c>
      <c r="DB132" s="164">
        <f t="shared" si="399"/>
        <v>44570.86</v>
      </c>
      <c r="DC132" s="164">
        <f t="shared" si="399"/>
        <v>1191899.8700000001</v>
      </c>
      <c r="DD132" s="164">
        <f t="shared" si="399"/>
        <v>1496066.2400000002</v>
      </c>
      <c r="DE132" s="226">
        <f t="shared" si="227"/>
        <v>-17892830.029999994</v>
      </c>
      <c r="DF132" s="226">
        <f t="shared" si="228"/>
        <v>1276807800.8199995</v>
      </c>
      <c r="DG132" s="367">
        <f t="shared" si="229"/>
        <v>20951008.730000012</v>
      </c>
      <c r="DH132" s="366"/>
      <c r="DI132" s="366"/>
      <c r="DJ132" s="366"/>
      <c r="DK132" s="366"/>
      <c r="DL132" s="366"/>
      <c r="DM132" s="366"/>
    </row>
    <row r="133" spans="1:117" ht="22.5" customHeight="1" x14ac:dyDescent="0.25">
      <c r="A133" s="73" t="s">
        <v>231</v>
      </c>
      <c r="B133" s="59" t="s">
        <v>232</v>
      </c>
      <c r="C133" s="8">
        <f t="shared" ref="C133:BM133" si="400">C134</f>
        <v>124557.82</v>
      </c>
      <c r="D133" s="15">
        <f t="shared" si="400"/>
        <v>121428.75</v>
      </c>
      <c r="E133" s="16">
        <f t="shared" si="400"/>
        <v>0</v>
      </c>
      <c r="F133" s="10">
        <f t="shared" si="400"/>
        <v>121428.75</v>
      </c>
      <c r="G133" s="8">
        <f t="shared" si="400"/>
        <v>121428.75</v>
      </c>
      <c r="H133" s="18">
        <f t="shared" si="400"/>
        <v>75956.289999999994</v>
      </c>
      <c r="I133" s="18">
        <f t="shared" si="400"/>
        <v>77913.289999999994</v>
      </c>
      <c r="J133" s="19">
        <f t="shared" si="400"/>
        <v>75956.289999999994</v>
      </c>
      <c r="K133" s="20">
        <f t="shared" si="400"/>
        <v>77913.289999999994</v>
      </c>
      <c r="L133" s="18">
        <f t="shared" si="400"/>
        <v>0</v>
      </c>
      <c r="M133" s="18">
        <f t="shared" si="400"/>
        <v>0</v>
      </c>
      <c r="N133" s="19">
        <f t="shared" si="400"/>
        <v>75956.289999999994</v>
      </c>
      <c r="O133" s="20">
        <f t="shared" si="400"/>
        <v>77913.289999999994</v>
      </c>
      <c r="P133" s="18">
        <f t="shared" si="400"/>
        <v>0</v>
      </c>
      <c r="Q133" s="21">
        <f t="shared" si="400"/>
        <v>0</v>
      </c>
      <c r="R133" s="19">
        <f t="shared" si="304"/>
        <v>75956.289999999994</v>
      </c>
      <c r="S133" s="21">
        <f t="shared" si="400"/>
        <v>0</v>
      </c>
      <c r="T133" s="22">
        <f t="shared" si="382"/>
        <v>75956.289999999994</v>
      </c>
      <c r="U133" s="23">
        <f t="shared" si="400"/>
        <v>85836.9</v>
      </c>
      <c r="V133" s="24">
        <f t="shared" si="400"/>
        <v>0</v>
      </c>
      <c r="W133" s="18">
        <f t="shared" si="400"/>
        <v>0</v>
      </c>
      <c r="X133" s="25">
        <f t="shared" si="281"/>
        <v>85836.9</v>
      </c>
      <c r="Y133" s="18">
        <f t="shared" si="400"/>
        <v>0</v>
      </c>
      <c r="Z133" s="26">
        <f t="shared" si="400"/>
        <v>69802.289999999994</v>
      </c>
      <c r="AA133" s="18">
        <f t="shared" si="400"/>
        <v>0</v>
      </c>
      <c r="AB133" s="27">
        <f t="shared" si="282"/>
        <v>69802.289999999994</v>
      </c>
      <c r="AC133" s="28">
        <f t="shared" si="400"/>
        <v>126134.29</v>
      </c>
      <c r="AD133" s="18">
        <f t="shared" si="400"/>
        <v>0</v>
      </c>
      <c r="AE133" s="29">
        <f t="shared" si="283"/>
        <v>126134.29</v>
      </c>
      <c r="AF133" s="30">
        <f t="shared" si="400"/>
        <v>107335.03</v>
      </c>
      <c r="AG133" s="31">
        <f t="shared" si="400"/>
        <v>208182</v>
      </c>
      <c r="AH133" s="18">
        <f t="shared" si="400"/>
        <v>0</v>
      </c>
      <c r="AI133" s="41">
        <f t="shared" si="285"/>
        <v>208182</v>
      </c>
      <c r="AJ133" s="30">
        <f>AJ134</f>
        <v>101650.04</v>
      </c>
      <c r="AK133" s="32">
        <f t="shared" si="400"/>
        <v>186163</v>
      </c>
      <c r="AL133" s="18">
        <f t="shared" si="400"/>
        <v>0</v>
      </c>
      <c r="AM133" s="7">
        <f t="shared" si="287"/>
        <v>186163</v>
      </c>
      <c r="AN133" s="33">
        <f t="shared" si="400"/>
        <v>187515</v>
      </c>
      <c r="AO133" s="18">
        <f t="shared" si="400"/>
        <v>2183</v>
      </c>
      <c r="AP133" s="42">
        <f t="shared" si="254"/>
        <v>189698</v>
      </c>
      <c r="AQ133" s="34">
        <f t="shared" si="400"/>
        <v>135168</v>
      </c>
      <c r="AR133" s="18">
        <f t="shared" si="400"/>
        <v>5391</v>
      </c>
      <c r="AS133" s="43">
        <f t="shared" si="255"/>
        <v>140559</v>
      </c>
      <c r="AT133" s="35">
        <f t="shared" si="400"/>
        <v>129568</v>
      </c>
      <c r="AU133" s="18">
        <f t="shared" si="400"/>
        <v>53</v>
      </c>
      <c r="AV133" s="44">
        <f t="shared" si="256"/>
        <v>129621</v>
      </c>
      <c r="AW133" s="36">
        <f t="shared" si="400"/>
        <v>209578</v>
      </c>
      <c r="AX133" s="30">
        <f t="shared" si="400"/>
        <v>0</v>
      </c>
      <c r="AY133" s="256">
        <f t="shared" si="251"/>
        <v>209578</v>
      </c>
      <c r="AZ133" s="37">
        <f t="shared" si="400"/>
        <v>181409</v>
      </c>
      <c r="BA133" s="30">
        <f t="shared" si="400"/>
        <v>0</v>
      </c>
      <c r="BB133" s="257">
        <f t="shared" si="252"/>
        <v>181409</v>
      </c>
      <c r="BC133" s="258">
        <f t="shared" si="235"/>
        <v>181409000</v>
      </c>
      <c r="BD133" s="18">
        <f t="shared" si="400"/>
        <v>0</v>
      </c>
      <c r="BE133" s="18">
        <f t="shared" si="400"/>
        <v>0</v>
      </c>
      <c r="BF133" s="37">
        <f t="shared" si="237"/>
        <v>181409000</v>
      </c>
      <c r="BG133" s="30">
        <f t="shared" si="400"/>
        <v>0</v>
      </c>
      <c r="BH133" s="30">
        <f t="shared" si="400"/>
        <v>0</v>
      </c>
      <c r="BI133" s="26">
        <f t="shared" si="239"/>
        <v>181409000</v>
      </c>
      <c r="BJ133" s="37">
        <f t="shared" si="400"/>
        <v>244514000</v>
      </c>
      <c r="BK133" s="18">
        <f t="shared" si="400"/>
        <v>0</v>
      </c>
      <c r="BL133" s="22">
        <f t="shared" si="400"/>
        <v>193448</v>
      </c>
      <c r="BM133" s="18">
        <f t="shared" si="400"/>
        <v>0</v>
      </c>
      <c r="BN133" s="259">
        <f t="shared" si="253"/>
        <v>193448</v>
      </c>
      <c r="BO133" s="226">
        <f t="shared" si="242"/>
        <v>244514000</v>
      </c>
      <c r="BP133" s="156">
        <f t="shared" ref="BP133:DD133" si="401">BP134</f>
        <v>0</v>
      </c>
      <c r="BQ133" s="18">
        <f t="shared" si="401"/>
        <v>0</v>
      </c>
      <c r="BR133" s="226">
        <f t="shared" si="224"/>
        <v>0</v>
      </c>
      <c r="BS133" s="30">
        <f t="shared" si="370"/>
        <v>244514000</v>
      </c>
      <c r="BT133" s="18">
        <f t="shared" si="401"/>
        <v>0</v>
      </c>
      <c r="BU133" s="18">
        <f t="shared" si="401"/>
        <v>0</v>
      </c>
      <c r="BV133" s="18">
        <f t="shared" si="401"/>
        <v>0</v>
      </c>
      <c r="BW133" s="18">
        <f t="shared" si="401"/>
        <v>0</v>
      </c>
      <c r="BX133" s="18">
        <f t="shared" si="401"/>
        <v>0</v>
      </c>
      <c r="BY133" s="26">
        <f t="shared" si="401"/>
        <v>0</v>
      </c>
      <c r="BZ133" s="226"/>
      <c r="CA133" s="30">
        <f t="shared" si="245"/>
        <v>244514000</v>
      </c>
      <c r="CB133" s="18">
        <f t="shared" si="401"/>
        <v>0</v>
      </c>
      <c r="CC133" s="18">
        <f t="shared" si="401"/>
        <v>0</v>
      </c>
      <c r="CD133" s="18">
        <f t="shared" si="401"/>
        <v>0</v>
      </c>
      <c r="CE133" s="18">
        <f t="shared" si="401"/>
        <v>0</v>
      </c>
      <c r="CF133" s="226">
        <f t="shared" si="225"/>
        <v>0</v>
      </c>
      <c r="CG133" s="30">
        <f t="shared" si="247"/>
        <v>244514000</v>
      </c>
      <c r="CH133" s="18">
        <f t="shared" si="401"/>
        <v>0</v>
      </c>
      <c r="CI133" s="18">
        <f t="shared" si="401"/>
        <v>0</v>
      </c>
      <c r="CJ133" s="18">
        <f t="shared" si="401"/>
        <v>0</v>
      </c>
      <c r="CK133" s="18">
        <f t="shared" si="401"/>
        <v>0</v>
      </c>
      <c r="CL133" s="18">
        <f t="shared" si="401"/>
        <v>0</v>
      </c>
      <c r="CM133" s="18">
        <f t="shared" si="401"/>
        <v>0</v>
      </c>
      <c r="CN133" s="18">
        <f t="shared" si="401"/>
        <v>0</v>
      </c>
      <c r="CO133" s="18">
        <f t="shared" si="401"/>
        <v>0</v>
      </c>
      <c r="CP133" s="18">
        <f t="shared" si="401"/>
        <v>0</v>
      </c>
      <c r="CQ133" s="169">
        <f t="shared" si="401"/>
        <v>0</v>
      </c>
      <c r="CR133" s="226">
        <f t="shared" si="226"/>
        <v>0</v>
      </c>
      <c r="CS133" s="30">
        <f t="shared" si="249"/>
        <v>244514000</v>
      </c>
      <c r="CT133" s="18">
        <f t="shared" si="401"/>
        <v>0</v>
      </c>
      <c r="CU133" s="18">
        <f t="shared" si="401"/>
        <v>0</v>
      </c>
      <c r="CV133" s="18">
        <f t="shared" si="401"/>
        <v>0</v>
      </c>
      <c r="CW133" s="18">
        <f t="shared" si="401"/>
        <v>0</v>
      </c>
      <c r="CX133" s="18">
        <f t="shared" si="401"/>
        <v>0</v>
      </c>
      <c r="CY133" s="18">
        <f t="shared" si="401"/>
        <v>0</v>
      </c>
      <c r="CZ133" s="18">
        <f t="shared" si="401"/>
        <v>0</v>
      </c>
      <c r="DA133" s="18">
        <f t="shared" si="401"/>
        <v>0</v>
      </c>
      <c r="DB133" s="18">
        <f t="shared" si="401"/>
        <v>0</v>
      </c>
      <c r="DC133" s="18">
        <f t="shared" si="401"/>
        <v>0</v>
      </c>
      <c r="DD133" s="18">
        <f t="shared" si="401"/>
        <v>0</v>
      </c>
      <c r="DE133" s="226">
        <f t="shared" si="227"/>
        <v>0</v>
      </c>
      <c r="DF133" s="226">
        <f t="shared" si="228"/>
        <v>244514000</v>
      </c>
      <c r="DG133" s="367">
        <f t="shared" si="229"/>
        <v>0</v>
      </c>
    </row>
    <row r="134" spans="1:117" x14ac:dyDescent="0.25">
      <c r="A134" s="73" t="s">
        <v>233</v>
      </c>
      <c r="B134" s="59" t="s">
        <v>234</v>
      </c>
      <c r="C134" s="8">
        <f t="shared" ref="C134:AA134" si="402">C135+C138</f>
        <v>124557.82</v>
      </c>
      <c r="D134" s="15">
        <f t="shared" si="402"/>
        <v>121428.75</v>
      </c>
      <c r="E134" s="16">
        <f t="shared" si="402"/>
        <v>0</v>
      </c>
      <c r="F134" s="10">
        <f t="shared" si="402"/>
        <v>121428.75</v>
      </c>
      <c r="G134" s="8">
        <f t="shared" si="402"/>
        <v>121428.75</v>
      </c>
      <c r="H134" s="18">
        <f t="shared" si="402"/>
        <v>75956.289999999994</v>
      </c>
      <c r="I134" s="18">
        <f t="shared" si="402"/>
        <v>77913.289999999994</v>
      </c>
      <c r="J134" s="19">
        <f t="shared" si="402"/>
        <v>75956.289999999994</v>
      </c>
      <c r="K134" s="20">
        <f t="shared" si="402"/>
        <v>77913.289999999994</v>
      </c>
      <c r="L134" s="18">
        <f t="shared" si="402"/>
        <v>0</v>
      </c>
      <c r="M134" s="18">
        <f t="shared" si="402"/>
        <v>0</v>
      </c>
      <c r="N134" s="19">
        <f t="shared" si="402"/>
        <v>75956.289999999994</v>
      </c>
      <c r="O134" s="20">
        <f t="shared" si="402"/>
        <v>77913.289999999994</v>
      </c>
      <c r="P134" s="18">
        <f t="shared" si="402"/>
        <v>0</v>
      </c>
      <c r="Q134" s="21">
        <f t="shared" si="402"/>
        <v>0</v>
      </c>
      <c r="R134" s="19">
        <f t="shared" si="304"/>
        <v>75956.289999999994</v>
      </c>
      <c r="S134" s="21">
        <f t="shared" si="402"/>
        <v>0</v>
      </c>
      <c r="T134" s="22">
        <f t="shared" si="382"/>
        <v>75956.289999999994</v>
      </c>
      <c r="U134" s="23">
        <f t="shared" si="402"/>
        <v>85836.9</v>
      </c>
      <c r="V134" s="24">
        <f t="shared" si="402"/>
        <v>0</v>
      </c>
      <c r="W134" s="18">
        <f t="shared" si="402"/>
        <v>0</v>
      </c>
      <c r="X134" s="25">
        <f t="shared" si="281"/>
        <v>85836.9</v>
      </c>
      <c r="Y134" s="18">
        <f t="shared" si="402"/>
        <v>0</v>
      </c>
      <c r="Z134" s="26">
        <f t="shared" si="402"/>
        <v>69802.289999999994</v>
      </c>
      <c r="AA134" s="18">
        <f t="shared" si="402"/>
        <v>0</v>
      </c>
      <c r="AB134" s="27">
        <f t="shared" si="282"/>
        <v>69802.289999999994</v>
      </c>
      <c r="AC134" s="28">
        <f>AC135+AC138</f>
        <v>126134.29</v>
      </c>
      <c r="AD134" s="18">
        <f>AD135+AD138</f>
        <v>0</v>
      </c>
      <c r="AE134" s="29">
        <f t="shared" si="283"/>
        <v>126134.29</v>
      </c>
      <c r="AF134" s="30">
        <f>AF135+AF138</f>
        <v>107335.03</v>
      </c>
      <c r="AG134" s="31">
        <f t="shared" ref="AG134:AH134" si="403">AG135+AG138</f>
        <v>208182</v>
      </c>
      <c r="AH134" s="18">
        <f t="shared" si="403"/>
        <v>0</v>
      </c>
      <c r="AI134" s="41">
        <f t="shared" si="285"/>
        <v>208182</v>
      </c>
      <c r="AJ134" s="30">
        <f t="shared" ref="AJ134:AL134" si="404">AJ135+AJ138</f>
        <v>101650.04</v>
      </c>
      <c r="AK134" s="32">
        <f t="shared" si="404"/>
        <v>186163</v>
      </c>
      <c r="AL134" s="18">
        <f t="shared" si="404"/>
        <v>0</v>
      </c>
      <c r="AM134" s="7">
        <f t="shared" si="287"/>
        <v>186163</v>
      </c>
      <c r="AN134" s="33">
        <f t="shared" ref="AN134:AU134" si="405">AN135+AN138</f>
        <v>187515</v>
      </c>
      <c r="AO134" s="18">
        <f t="shared" si="405"/>
        <v>2183</v>
      </c>
      <c r="AP134" s="42">
        <f t="shared" si="254"/>
        <v>189698</v>
      </c>
      <c r="AQ134" s="34">
        <f t="shared" si="405"/>
        <v>135168</v>
      </c>
      <c r="AR134" s="18">
        <f t="shared" si="405"/>
        <v>5391</v>
      </c>
      <c r="AS134" s="43">
        <f t="shared" si="255"/>
        <v>140559</v>
      </c>
      <c r="AT134" s="35">
        <f t="shared" si="405"/>
        <v>129568</v>
      </c>
      <c r="AU134" s="18">
        <f t="shared" si="405"/>
        <v>53</v>
      </c>
      <c r="AV134" s="44">
        <f t="shared" si="256"/>
        <v>129621</v>
      </c>
      <c r="AW134" s="36">
        <f t="shared" ref="AW134:BM134" si="406">AW135+AW138</f>
        <v>209578</v>
      </c>
      <c r="AX134" s="30">
        <f t="shared" si="406"/>
        <v>0</v>
      </c>
      <c r="AY134" s="256">
        <f t="shared" si="251"/>
        <v>209578</v>
      </c>
      <c r="AZ134" s="37">
        <f t="shared" si="406"/>
        <v>181409</v>
      </c>
      <c r="BA134" s="30">
        <f t="shared" si="406"/>
        <v>0</v>
      </c>
      <c r="BB134" s="257">
        <f t="shared" si="252"/>
        <v>181409</v>
      </c>
      <c r="BC134" s="258">
        <f t="shared" si="235"/>
        <v>181409000</v>
      </c>
      <c r="BD134" s="18">
        <f t="shared" ref="BD134:BE134" si="407">BD135+BD138</f>
        <v>0</v>
      </c>
      <c r="BE134" s="18">
        <f t="shared" si="407"/>
        <v>0</v>
      </c>
      <c r="BF134" s="37">
        <f t="shared" si="237"/>
        <v>181409000</v>
      </c>
      <c r="BG134" s="30">
        <f t="shared" ref="BG134:BH134" si="408">BG135+BG138</f>
        <v>0</v>
      </c>
      <c r="BH134" s="30">
        <f t="shared" si="408"/>
        <v>0</v>
      </c>
      <c r="BI134" s="26">
        <f t="shared" si="239"/>
        <v>181409000</v>
      </c>
      <c r="BJ134" s="37">
        <f t="shared" ref="BJ134" si="409">BJ135+BJ138</f>
        <v>244514000</v>
      </c>
      <c r="BK134" s="18">
        <f t="shared" ref="BK134" si="410">BK135+BK138</f>
        <v>0</v>
      </c>
      <c r="BL134" s="22">
        <f t="shared" si="406"/>
        <v>193448</v>
      </c>
      <c r="BM134" s="18">
        <f t="shared" si="406"/>
        <v>0</v>
      </c>
      <c r="BN134" s="259">
        <f t="shared" si="253"/>
        <v>193448</v>
      </c>
      <c r="BO134" s="226">
        <f t="shared" si="242"/>
        <v>244514000</v>
      </c>
      <c r="BP134" s="156">
        <f t="shared" ref="BP134:BT134" si="411">BP135+BP138</f>
        <v>0</v>
      </c>
      <c r="BQ134" s="18">
        <f t="shared" si="411"/>
        <v>0</v>
      </c>
      <c r="BR134" s="226">
        <f t="shared" ref="BR134:BR197" si="412">BP134+BQ134</f>
        <v>0</v>
      </c>
      <c r="BS134" s="30">
        <f t="shared" si="370"/>
        <v>244514000</v>
      </c>
      <c r="BT134" s="18">
        <f t="shared" si="411"/>
        <v>0</v>
      </c>
      <c r="BU134" s="18">
        <f t="shared" ref="BU134:CD134" si="413">BU135+BU138</f>
        <v>0</v>
      </c>
      <c r="BV134" s="18">
        <f t="shared" si="413"/>
        <v>0</v>
      </c>
      <c r="BW134" s="18">
        <f t="shared" si="413"/>
        <v>0</v>
      </c>
      <c r="BX134" s="18">
        <f t="shared" si="413"/>
        <v>0</v>
      </c>
      <c r="BY134" s="26">
        <f t="shared" si="413"/>
        <v>0</v>
      </c>
      <c r="BZ134" s="226"/>
      <c r="CA134" s="30">
        <f t="shared" si="245"/>
        <v>244514000</v>
      </c>
      <c r="CB134" s="18">
        <f t="shared" si="413"/>
        <v>0</v>
      </c>
      <c r="CC134" s="18">
        <f t="shared" si="413"/>
        <v>0</v>
      </c>
      <c r="CD134" s="18">
        <f t="shared" si="413"/>
        <v>0</v>
      </c>
      <c r="CE134" s="18">
        <f t="shared" ref="CE134" si="414">CE135+CE138</f>
        <v>0</v>
      </c>
      <c r="CF134" s="226">
        <f t="shared" ref="CF134:CF197" si="415">CB134+CC134+CD134+CE134</f>
        <v>0</v>
      </c>
      <c r="CG134" s="30">
        <f t="shared" si="247"/>
        <v>244514000</v>
      </c>
      <c r="CH134" s="18">
        <f t="shared" ref="CH134:DD134" si="416">CH135+CH138</f>
        <v>0</v>
      </c>
      <c r="CI134" s="18">
        <f t="shared" si="416"/>
        <v>0</v>
      </c>
      <c r="CJ134" s="18">
        <f t="shared" si="416"/>
        <v>0</v>
      </c>
      <c r="CK134" s="18">
        <f t="shared" si="416"/>
        <v>0</v>
      </c>
      <c r="CL134" s="18">
        <f t="shared" si="416"/>
        <v>0</v>
      </c>
      <c r="CM134" s="18">
        <f t="shared" si="416"/>
        <v>0</v>
      </c>
      <c r="CN134" s="18">
        <f t="shared" si="416"/>
        <v>0</v>
      </c>
      <c r="CO134" s="18">
        <f t="shared" si="416"/>
        <v>0</v>
      </c>
      <c r="CP134" s="18">
        <f t="shared" si="416"/>
        <v>0</v>
      </c>
      <c r="CQ134" s="169">
        <f t="shared" si="416"/>
        <v>0</v>
      </c>
      <c r="CR134" s="226">
        <f t="shared" ref="CR134:CR197" si="417">CH134+CI134+CJ134+CK134+CL134+CM134+CN134+CO134+CP134+CQ134</f>
        <v>0</v>
      </c>
      <c r="CS134" s="30">
        <f t="shared" si="249"/>
        <v>244514000</v>
      </c>
      <c r="CT134" s="18">
        <f t="shared" si="416"/>
        <v>0</v>
      </c>
      <c r="CU134" s="18">
        <f t="shared" si="416"/>
        <v>0</v>
      </c>
      <c r="CV134" s="18">
        <f t="shared" si="416"/>
        <v>0</v>
      </c>
      <c r="CW134" s="18">
        <f t="shared" si="416"/>
        <v>0</v>
      </c>
      <c r="CX134" s="18">
        <f t="shared" si="416"/>
        <v>0</v>
      </c>
      <c r="CY134" s="18">
        <f t="shared" si="416"/>
        <v>0</v>
      </c>
      <c r="CZ134" s="18">
        <f t="shared" si="416"/>
        <v>0</v>
      </c>
      <c r="DA134" s="18">
        <f t="shared" si="416"/>
        <v>0</v>
      </c>
      <c r="DB134" s="18">
        <f t="shared" si="416"/>
        <v>0</v>
      </c>
      <c r="DC134" s="18">
        <f t="shared" si="416"/>
        <v>0</v>
      </c>
      <c r="DD134" s="18">
        <f t="shared" si="416"/>
        <v>0</v>
      </c>
      <c r="DE134" s="226">
        <f t="shared" ref="DE134:DE197" si="418">CT134+CU134+CV134+CW134+CX134+CY134+CZ134+DA134+DB134+DC134+DD134</f>
        <v>0</v>
      </c>
      <c r="DF134" s="226">
        <f t="shared" ref="DF134:DF197" si="419">CS134+CT134+CU134+CV134+CW134+CX134+CY134+CZ134+DA134+DB134+DC134+DD134</f>
        <v>244514000</v>
      </c>
      <c r="DG134" s="367">
        <f t="shared" ref="DG134:DG197" si="420">BR134+BZ134+CF134+CR134+DE134</f>
        <v>0</v>
      </c>
    </row>
    <row r="135" spans="1:117" ht="0.75" customHeight="1" x14ac:dyDescent="0.25">
      <c r="A135" s="73" t="s">
        <v>235</v>
      </c>
      <c r="B135" s="59" t="s">
        <v>236</v>
      </c>
      <c r="C135" s="8">
        <f t="shared" ref="C135:BM135" si="421">C136</f>
        <v>124557.82</v>
      </c>
      <c r="D135" s="15">
        <f t="shared" si="421"/>
        <v>121351</v>
      </c>
      <c r="E135" s="16">
        <f t="shared" si="421"/>
        <v>0</v>
      </c>
      <c r="F135" s="10">
        <f t="shared" si="421"/>
        <v>121428.75</v>
      </c>
      <c r="G135" s="8">
        <f t="shared" si="421"/>
        <v>121428.75</v>
      </c>
      <c r="H135" s="18">
        <f t="shared" si="421"/>
        <v>75956.289999999994</v>
      </c>
      <c r="I135" s="18">
        <f t="shared" si="421"/>
        <v>77913.289999999994</v>
      </c>
      <c r="J135" s="19">
        <f t="shared" si="421"/>
        <v>75956.289999999994</v>
      </c>
      <c r="K135" s="20">
        <f t="shared" si="421"/>
        <v>77913.289999999994</v>
      </c>
      <c r="L135" s="18">
        <f t="shared" si="421"/>
        <v>0</v>
      </c>
      <c r="M135" s="18">
        <f t="shared" si="421"/>
        <v>0</v>
      </c>
      <c r="N135" s="19">
        <f t="shared" si="421"/>
        <v>75956.289999999994</v>
      </c>
      <c r="O135" s="20">
        <f t="shared" si="421"/>
        <v>77913.289999999994</v>
      </c>
      <c r="P135" s="18">
        <f t="shared" si="421"/>
        <v>0</v>
      </c>
      <c r="Q135" s="21">
        <f t="shared" si="421"/>
        <v>0</v>
      </c>
      <c r="R135" s="19">
        <f t="shared" si="304"/>
        <v>75956.289999999994</v>
      </c>
      <c r="S135" s="21">
        <f t="shared" si="421"/>
        <v>0</v>
      </c>
      <c r="T135" s="22">
        <f t="shared" si="382"/>
        <v>75956.289999999994</v>
      </c>
      <c r="U135" s="23">
        <f t="shared" si="421"/>
        <v>85836.9</v>
      </c>
      <c r="V135" s="24">
        <f t="shared" si="421"/>
        <v>0</v>
      </c>
      <c r="W135" s="18">
        <f t="shared" si="421"/>
        <v>0</v>
      </c>
      <c r="X135" s="25">
        <f t="shared" si="281"/>
        <v>85836.9</v>
      </c>
      <c r="Y135" s="18">
        <f t="shared" si="421"/>
        <v>0</v>
      </c>
      <c r="Z135" s="26">
        <f t="shared" si="421"/>
        <v>69802.289999999994</v>
      </c>
      <c r="AA135" s="18">
        <f t="shared" si="421"/>
        <v>0</v>
      </c>
      <c r="AB135" s="27">
        <f t="shared" si="282"/>
        <v>69802.289999999994</v>
      </c>
      <c r="AC135" s="28">
        <f t="shared" si="421"/>
        <v>126134.29</v>
      </c>
      <c r="AD135" s="18">
        <f t="shared" si="421"/>
        <v>0</v>
      </c>
      <c r="AE135" s="29">
        <f t="shared" si="283"/>
        <v>126134.29</v>
      </c>
      <c r="AF135" s="30">
        <f>AF136</f>
        <v>107335.03</v>
      </c>
      <c r="AG135" s="31">
        <f t="shared" ref="AG135:AH135" si="422">AG136</f>
        <v>174350</v>
      </c>
      <c r="AH135" s="18">
        <f t="shared" si="422"/>
        <v>0</v>
      </c>
      <c r="AI135" s="41">
        <f t="shared" si="285"/>
        <v>174350</v>
      </c>
      <c r="AJ135" s="30">
        <f t="shared" ref="AJ135:AL135" si="423">AJ136</f>
        <v>101650.04</v>
      </c>
      <c r="AK135" s="32">
        <f t="shared" si="423"/>
        <v>141828</v>
      </c>
      <c r="AL135" s="18">
        <f t="shared" si="423"/>
        <v>0</v>
      </c>
      <c r="AM135" s="7">
        <f t="shared" si="287"/>
        <v>141828</v>
      </c>
      <c r="AN135" s="33">
        <f t="shared" si="421"/>
        <v>187515</v>
      </c>
      <c r="AO135" s="18">
        <f t="shared" si="421"/>
        <v>2183</v>
      </c>
      <c r="AP135" s="42">
        <f t="shared" si="254"/>
        <v>189698</v>
      </c>
      <c r="AQ135" s="34">
        <f t="shared" si="421"/>
        <v>135168</v>
      </c>
      <c r="AR135" s="18">
        <f t="shared" si="421"/>
        <v>5391</v>
      </c>
      <c r="AS135" s="43">
        <f t="shared" si="255"/>
        <v>140559</v>
      </c>
      <c r="AT135" s="35">
        <f t="shared" si="421"/>
        <v>129568</v>
      </c>
      <c r="AU135" s="18">
        <f t="shared" si="421"/>
        <v>53</v>
      </c>
      <c r="AV135" s="44">
        <f t="shared" si="256"/>
        <v>129621</v>
      </c>
      <c r="AW135" s="36">
        <f t="shared" si="421"/>
        <v>209578</v>
      </c>
      <c r="AX135" s="30">
        <f t="shared" si="421"/>
        <v>0</v>
      </c>
      <c r="AY135" s="256">
        <f t="shared" si="251"/>
        <v>209578</v>
      </c>
      <c r="AZ135" s="37">
        <f t="shared" si="421"/>
        <v>181409</v>
      </c>
      <c r="BA135" s="30">
        <f t="shared" si="421"/>
        <v>0</v>
      </c>
      <c r="BB135" s="257">
        <f t="shared" si="252"/>
        <v>181409</v>
      </c>
      <c r="BC135" s="258">
        <f t="shared" si="235"/>
        <v>181409000</v>
      </c>
      <c r="BD135" s="18">
        <f t="shared" si="421"/>
        <v>0</v>
      </c>
      <c r="BE135" s="18">
        <f t="shared" si="421"/>
        <v>0</v>
      </c>
      <c r="BF135" s="37">
        <f t="shared" si="237"/>
        <v>181409000</v>
      </c>
      <c r="BG135" s="30">
        <f t="shared" si="421"/>
        <v>0</v>
      </c>
      <c r="BH135" s="30">
        <f t="shared" si="421"/>
        <v>0</v>
      </c>
      <c r="BI135" s="26">
        <f t="shared" si="239"/>
        <v>181409000</v>
      </c>
      <c r="BJ135" s="37">
        <f t="shared" si="421"/>
        <v>244514000</v>
      </c>
      <c r="BK135" s="18">
        <f t="shared" si="421"/>
        <v>0</v>
      </c>
      <c r="BL135" s="22">
        <f t="shared" si="421"/>
        <v>193448</v>
      </c>
      <c r="BM135" s="18">
        <f t="shared" si="421"/>
        <v>0</v>
      </c>
      <c r="BN135" s="259">
        <f t="shared" si="253"/>
        <v>193448</v>
      </c>
      <c r="BO135" s="226">
        <f t="shared" si="242"/>
        <v>244514000</v>
      </c>
      <c r="BP135" s="156">
        <f t="shared" ref="BP135:DD135" si="424">BP136</f>
        <v>0</v>
      </c>
      <c r="BQ135" s="18">
        <f t="shared" si="424"/>
        <v>0</v>
      </c>
      <c r="BR135" s="226">
        <f t="shared" si="412"/>
        <v>0</v>
      </c>
      <c r="BS135" s="30">
        <f t="shared" si="370"/>
        <v>244514000</v>
      </c>
      <c r="BT135" s="18">
        <f t="shared" si="424"/>
        <v>0</v>
      </c>
      <c r="BU135" s="18">
        <f t="shared" si="424"/>
        <v>0</v>
      </c>
      <c r="BV135" s="18">
        <f t="shared" si="424"/>
        <v>0</v>
      </c>
      <c r="BW135" s="18">
        <f t="shared" si="424"/>
        <v>0</v>
      </c>
      <c r="BX135" s="18">
        <f t="shared" si="424"/>
        <v>0</v>
      </c>
      <c r="BY135" s="26">
        <f t="shared" si="424"/>
        <v>0</v>
      </c>
      <c r="BZ135" s="226"/>
      <c r="CA135" s="30">
        <f t="shared" si="245"/>
        <v>244514000</v>
      </c>
      <c r="CB135" s="18">
        <f t="shared" si="424"/>
        <v>0</v>
      </c>
      <c r="CC135" s="18">
        <f t="shared" si="424"/>
        <v>0</v>
      </c>
      <c r="CD135" s="18">
        <f t="shared" si="424"/>
        <v>0</v>
      </c>
      <c r="CE135" s="18">
        <f t="shared" si="424"/>
        <v>0</v>
      </c>
      <c r="CF135" s="226">
        <f t="shared" si="415"/>
        <v>0</v>
      </c>
      <c r="CG135" s="30">
        <f t="shared" si="247"/>
        <v>244514000</v>
      </c>
      <c r="CH135" s="18">
        <f t="shared" si="424"/>
        <v>0</v>
      </c>
      <c r="CI135" s="18">
        <f t="shared" si="424"/>
        <v>0</v>
      </c>
      <c r="CJ135" s="18">
        <f t="shared" si="424"/>
        <v>0</v>
      </c>
      <c r="CK135" s="18">
        <f t="shared" si="424"/>
        <v>0</v>
      </c>
      <c r="CL135" s="18">
        <f t="shared" si="424"/>
        <v>0</v>
      </c>
      <c r="CM135" s="18">
        <f t="shared" si="424"/>
        <v>0</v>
      </c>
      <c r="CN135" s="18">
        <f t="shared" si="424"/>
        <v>0</v>
      </c>
      <c r="CO135" s="18">
        <f t="shared" si="424"/>
        <v>0</v>
      </c>
      <c r="CP135" s="18">
        <f t="shared" si="424"/>
        <v>0</v>
      </c>
      <c r="CQ135" s="169">
        <f t="shared" si="424"/>
        <v>0</v>
      </c>
      <c r="CR135" s="226">
        <f t="shared" si="417"/>
        <v>0</v>
      </c>
      <c r="CS135" s="30">
        <f t="shared" si="249"/>
        <v>244514000</v>
      </c>
      <c r="CT135" s="18">
        <f t="shared" si="424"/>
        <v>0</v>
      </c>
      <c r="CU135" s="18">
        <f t="shared" si="424"/>
        <v>0</v>
      </c>
      <c r="CV135" s="18">
        <f t="shared" si="424"/>
        <v>0</v>
      </c>
      <c r="CW135" s="18">
        <f t="shared" si="424"/>
        <v>0</v>
      </c>
      <c r="CX135" s="18">
        <f t="shared" si="424"/>
        <v>0</v>
      </c>
      <c r="CY135" s="18">
        <f t="shared" si="424"/>
        <v>0</v>
      </c>
      <c r="CZ135" s="18">
        <f t="shared" si="424"/>
        <v>0</v>
      </c>
      <c r="DA135" s="18">
        <f t="shared" si="424"/>
        <v>0</v>
      </c>
      <c r="DB135" s="18">
        <f t="shared" si="424"/>
        <v>0</v>
      </c>
      <c r="DC135" s="18">
        <f t="shared" si="424"/>
        <v>0</v>
      </c>
      <c r="DD135" s="18">
        <f t="shared" si="424"/>
        <v>0</v>
      </c>
      <c r="DE135" s="226">
        <f t="shared" si="418"/>
        <v>0</v>
      </c>
      <c r="DF135" s="226">
        <f t="shared" si="419"/>
        <v>244514000</v>
      </c>
      <c r="DG135" s="367">
        <f t="shared" si="420"/>
        <v>0</v>
      </c>
    </row>
    <row r="136" spans="1:117" ht="36" x14ac:dyDescent="0.25">
      <c r="A136" s="73" t="s">
        <v>237</v>
      </c>
      <c r="B136" s="59" t="s">
        <v>238</v>
      </c>
      <c r="C136" s="11">
        <v>124557.82</v>
      </c>
      <c r="D136" s="12">
        <v>121351</v>
      </c>
      <c r="E136" s="13"/>
      <c r="F136" s="14">
        <v>121428.75</v>
      </c>
      <c r="G136" s="11">
        <v>121428.75</v>
      </c>
      <c r="H136" s="18">
        <v>75956.289999999994</v>
      </c>
      <c r="I136" s="18">
        <v>77913.289999999994</v>
      </c>
      <c r="J136" s="19">
        <v>75956.289999999994</v>
      </c>
      <c r="K136" s="20">
        <v>77913.289999999994</v>
      </c>
      <c r="L136" s="18"/>
      <c r="M136" s="18"/>
      <c r="N136" s="19">
        <f t="shared" ref="N136:O138" si="425">J136+L136</f>
        <v>75956.289999999994</v>
      </c>
      <c r="O136" s="20">
        <f t="shared" si="425"/>
        <v>77913.289999999994</v>
      </c>
      <c r="P136" s="18"/>
      <c r="Q136" s="21"/>
      <c r="R136" s="19">
        <f t="shared" si="304"/>
        <v>75956.289999999994</v>
      </c>
      <c r="S136" s="21"/>
      <c r="T136" s="22">
        <f t="shared" si="382"/>
        <v>75956.289999999994</v>
      </c>
      <c r="U136" s="23">
        <v>85836.9</v>
      </c>
      <c r="V136" s="24"/>
      <c r="W136" s="18"/>
      <c r="X136" s="25">
        <f t="shared" si="281"/>
        <v>85836.9</v>
      </c>
      <c r="Y136" s="18"/>
      <c r="Z136" s="26">
        <v>69802.289999999994</v>
      </c>
      <c r="AA136" s="18"/>
      <c r="AB136" s="27">
        <f t="shared" si="282"/>
        <v>69802.289999999994</v>
      </c>
      <c r="AC136" s="28">
        <v>126134.29</v>
      </c>
      <c r="AD136" s="18"/>
      <c r="AE136" s="29">
        <f t="shared" si="283"/>
        <v>126134.29</v>
      </c>
      <c r="AF136" s="30">
        <v>107335.03</v>
      </c>
      <c r="AG136" s="31">
        <v>174350</v>
      </c>
      <c r="AH136" s="18"/>
      <c r="AI136" s="41">
        <f t="shared" si="285"/>
        <v>174350</v>
      </c>
      <c r="AJ136" s="30">
        <v>101650.04</v>
      </c>
      <c r="AK136" s="32">
        <v>141828</v>
      </c>
      <c r="AL136" s="18"/>
      <c r="AM136" s="7">
        <f t="shared" si="287"/>
        <v>141828</v>
      </c>
      <c r="AN136" s="33">
        <v>187515</v>
      </c>
      <c r="AO136" s="18">
        <v>2183</v>
      </c>
      <c r="AP136" s="42">
        <f t="shared" si="254"/>
        <v>189698</v>
      </c>
      <c r="AQ136" s="34">
        <v>135168</v>
      </c>
      <c r="AR136" s="18">
        <v>5391</v>
      </c>
      <c r="AS136" s="43">
        <f t="shared" si="255"/>
        <v>140559</v>
      </c>
      <c r="AT136" s="35">
        <v>129568</v>
      </c>
      <c r="AU136" s="18">
        <v>53</v>
      </c>
      <c r="AV136" s="44">
        <f t="shared" si="256"/>
        <v>129621</v>
      </c>
      <c r="AW136" s="36">
        <v>209578</v>
      </c>
      <c r="AX136" s="30"/>
      <c r="AY136" s="256">
        <f t="shared" si="251"/>
        <v>209578</v>
      </c>
      <c r="AZ136" s="37">
        <v>181409</v>
      </c>
      <c r="BA136" s="30"/>
      <c r="BB136" s="257">
        <f t="shared" si="252"/>
        <v>181409</v>
      </c>
      <c r="BC136" s="258">
        <f t="shared" si="235"/>
        <v>181409000</v>
      </c>
      <c r="BD136" s="18"/>
      <c r="BE136" s="18"/>
      <c r="BF136" s="37">
        <f t="shared" si="237"/>
        <v>181409000</v>
      </c>
      <c r="BG136" s="30"/>
      <c r="BH136" s="30"/>
      <c r="BI136" s="26">
        <f t="shared" si="239"/>
        <v>181409000</v>
      </c>
      <c r="BJ136" s="37">
        <v>244514000</v>
      </c>
      <c r="BK136" s="18"/>
      <c r="BL136" s="22">
        <v>193448</v>
      </c>
      <c r="BM136" s="18"/>
      <c r="BN136" s="259">
        <f t="shared" si="253"/>
        <v>193448</v>
      </c>
      <c r="BO136" s="226">
        <f t="shared" si="242"/>
        <v>244514000</v>
      </c>
      <c r="BP136" s="156"/>
      <c r="BQ136" s="18"/>
      <c r="BR136" s="226">
        <f t="shared" si="412"/>
        <v>0</v>
      </c>
      <c r="BS136" s="30">
        <f t="shared" si="370"/>
        <v>244514000</v>
      </c>
      <c r="BT136" s="18"/>
      <c r="BU136" s="18"/>
      <c r="BV136" s="18"/>
      <c r="BW136" s="18"/>
      <c r="BX136" s="18"/>
      <c r="BY136" s="26"/>
      <c r="BZ136" s="226"/>
      <c r="CA136" s="30">
        <f t="shared" si="245"/>
        <v>244514000</v>
      </c>
      <c r="CB136" s="18"/>
      <c r="CC136" s="18"/>
      <c r="CD136" s="18"/>
      <c r="CE136" s="18"/>
      <c r="CF136" s="226">
        <f t="shared" si="415"/>
        <v>0</v>
      </c>
      <c r="CG136" s="30">
        <f t="shared" si="247"/>
        <v>244514000</v>
      </c>
      <c r="CH136" s="18"/>
      <c r="CI136" s="18"/>
      <c r="CJ136" s="18"/>
      <c r="CK136" s="18"/>
      <c r="CL136" s="18"/>
      <c r="CM136" s="18"/>
      <c r="CN136" s="18"/>
      <c r="CO136" s="18"/>
      <c r="CP136" s="18"/>
      <c r="CQ136" s="169"/>
      <c r="CR136" s="226">
        <f t="shared" si="417"/>
        <v>0</v>
      </c>
      <c r="CS136" s="30">
        <f t="shared" si="249"/>
        <v>244514000</v>
      </c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226">
        <f t="shared" si="418"/>
        <v>0</v>
      </c>
      <c r="DF136" s="226">
        <f t="shared" si="419"/>
        <v>244514000</v>
      </c>
      <c r="DG136" s="367">
        <f t="shared" si="420"/>
        <v>0</v>
      </c>
    </row>
    <row r="137" spans="1:117" ht="36" hidden="1" x14ac:dyDescent="0.25">
      <c r="A137" s="73" t="s">
        <v>239</v>
      </c>
      <c r="B137" s="59" t="s">
        <v>240</v>
      </c>
      <c r="C137" s="8">
        <f>C138</f>
        <v>0</v>
      </c>
      <c r="D137" s="15">
        <f>D138</f>
        <v>77.75</v>
      </c>
      <c r="E137" s="16">
        <f>E138</f>
        <v>0</v>
      </c>
      <c r="F137" s="10">
        <f>F138</f>
        <v>0</v>
      </c>
      <c r="G137" s="8">
        <f>G138</f>
        <v>0</v>
      </c>
      <c r="H137" s="18"/>
      <c r="I137" s="18"/>
      <c r="J137" s="19"/>
      <c r="K137" s="20"/>
      <c r="L137" s="18"/>
      <c r="M137" s="18"/>
      <c r="N137" s="19">
        <f t="shared" si="425"/>
        <v>0</v>
      </c>
      <c r="O137" s="20">
        <f t="shared" si="425"/>
        <v>0</v>
      </c>
      <c r="P137" s="18"/>
      <c r="Q137" s="21"/>
      <c r="R137" s="19">
        <f t="shared" si="304"/>
        <v>0</v>
      </c>
      <c r="S137" s="21"/>
      <c r="T137" s="22">
        <f t="shared" si="382"/>
        <v>0</v>
      </c>
      <c r="U137" s="23"/>
      <c r="V137" s="24"/>
      <c r="W137" s="18"/>
      <c r="X137" s="25">
        <f t="shared" si="281"/>
        <v>0</v>
      </c>
      <c r="Y137" s="18"/>
      <c r="Z137" s="26"/>
      <c r="AA137" s="18"/>
      <c r="AB137" s="27">
        <f t="shared" si="282"/>
        <v>0</v>
      </c>
      <c r="AC137" s="28"/>
      <c r="AD137" s="18"/>
      <c r="AE137" s="29">
        <f t="shared" si="283"/>
        <v>0</v>
      </c>
      <c r="AF137" s="30">
        <f>AF138</f>
        <v>0</v>
      </c>
      <c r="AG137" s="31">
        <f t="shared" ref="AG137:AH137" si="426">AG138</f>
        <v>33832</v>
      </c>
      <c r="AH137" s="18">
        <f t="shared" si="426"/>
        <v>0</v>
      </c>
      <c r="AI137" s="41">
        <f t="shared" si="285"/>
        <v>33832</v>
      </c>
      <c r="AJ137" s="30">
        <f t="shared" ref="AJ137:AL137" si="427">AJ138</f>
        <v>0</v>
      </c>
      <c r="AK137" s="32">
        <f t="shared" si="427"/>
        <v>44335</v>
      </c>
      <c r="AL137" s="18">
        <f t="shared" si="427"/>
        <v>0</v>
      </c>
      <c r="AM137" s="7">
        <f t="shared" si="287"/>
        <v>44335</v>
      </c>
      <c r="AN137" s="33">
        <f>AN138</f>
        <v>0</v>
      </c>
      <c r="AO137" s="18">
        <f t="shared" ref="AO137:DD137" si="428">AO138</f>
        <v>0</v>
      </c>
      <c r="AP137" s="42">
        <f t="shared" si="254"/>
        <v>0</v>
      </c>
      <c r="AQ137" s="34">
        <f t="shared" si="428"/>
        <v>0</v>
      </c>
      <c r="AR137" s="18">
        <f t="shared" si="428"/>
        <v>0</v>
      </c>
      <c r="AS137" s="43">
        <f t="shared" si="255"/>
        <v>0</v>
      </c>
      <c r="AT137" s="35">
        <f t="shared" si="428"/>
        <v>0</v>
      </c>
      <c r="AU137" s="18">
        <f t="shared" si="428"/>
        <v>0</v>
      </c>
      <c r="AV137" s="44">
        <f t="shared" si="256"/>
        <v>0</v>
      </c>
      <c r="AW137" s="36">
        <f t="shared" si="428"/>
        <v>0</v>
      </c>
      <c r="AX137" s="30">
        <f t="shared" si="428"/>
        <v>0</v>
      </c>
      <c r="AY137" s="256">
        <f t="shared" si="251"/>
        <v>0</v>
      </c>
      <c r="AZ137" s="37">
        <f t="shared" si="428"/>
        <v>0</v>
      </c>
      <c r="BA137" s="30">
        <f t="shared" si="428"/>
        <v>0</v>
      </c>
      <c r="BB137" s="257">
        <f t="shared" si="252"/>
        <v>0</v>
      </c>
      <c r="BC137" s="258">
        <f t="shared" si="235"/>
        <v>0</v>
      </c>
      <c r="BD137" s="18">
        <f t="shared" si="428"/>
        <v>0</v>
      </c>
      <c r="BE137" s="18">
        <f t="shared" si="428"/>
        <v>0</v>
      </c>
      <c r="BF137" s="37">
        <f t="shared" si="237"/>
        <v>0</v>
      </c>
      <c r="BG137" s="30">
        <f t="shared" si="428"/>
        <v>0</v>
      </c>
      <c r="BH137" s="30">
        <f t="shared" si="428"/>
        <v>0</v>
      </c>
      <c r="BI137" s="26">
        <f t="shared" si="239"/>
        <v>0</v>
      </c>
      <c r="BJ137" s="37">
        <f t="shared" si="428"/>
        <v>0</v>
      </c>
      <c r="BK137" s="18">
        <f t="shared" si="428"/>
        <v>0</v>
      </c>
      <c r="BL137" s="22">
        <f t="shared" si="428"/>
        <v>0</v>
      </c>
      <c r="BM137" s="18">
        <f t="shared" si="428"/>
        <v>0</v>
      </c>
      <c r="BN137" s="259">
        <f t="shared" si="253"/>
        <v>0</v>
      </c>
      <c r="BO137" s="226">
        <f t="shared" si="242"/>
        <v>0</v>
      </c>
      <c r="BP137" s="156">
        <f t="shared" si="428"/>
        <v>0</v>
      </c>
      <c r="BQ137" s="18">
        <f t="shared" si="428"/>
        <v>0</v>
      </c>
      <c r="BR137" s="226">
        <f t="shared" si="412"/>
        <v>0</v>
      </c>
      <c r="BS137" s="30">
        <f t="shared" si="370"/>
        <v>0</v>
      </c>
      <c r="BT137" s="18">
        <f t="shared" si="428"/>
        <v>0</v>
      </c>
      <c r="BU137" s="18">
        <f t="shared" si="428"/>
        <v>0</v>
      </c>
      <c r="BV137" s="18">
        <f t="shared" si="428"/>
        <v>0</v>
      </c>
      <c r="BW137" s="18">
        <f t="shared" si="428"/>
        <v>0</v>
      </c>
      <c r="BX137" s="18">
        <f t="shared" si="428"/>
        <v>0</v>
      </c>
      <c r="BY137" s="26">
        <f t="shared" si="428"/>
        <v>0</v>
      </c>
      <c r="BZ137" s="226"/>
      <c r="CA137" s="30">
        <f t="shared" si="245"/>
        <v>0</v>
      </c>
      <c r="CB137" s="18">
        <f t="shared" si="428"/>
        <v>0</v>
      </c>
      <c r="CC137" s="18">
        <f t="shared" si="428"/>
        <v>0</v>
      </c>
      <c r="CD137" s="18">
        <f t="shared" si="428"/>
        <v>0</v>
      </c>
      <c r="CE137" s="18">
        <f t="shared" si="428"/>
        <v>0</v>
      </c>
      <c r="CF137" s="226">
        <f t="shared" si="415"/>
        <v>0</v>
      </c>
      <c r="CG137" s="30">
        <f t="shared" si="247"/>
        <v>0</v>
      </c>
      <c r="CH137" s="18">
        <f t="shared" si="428"/>
        <v>0</v>
      </c>
      <c r="CI137" s="18">
        <f t="shared" si="428"/>
        <v>0</v>
      </c>
      <c r="CJ137" s="18">
        <f t="shared" si="428"/>
        <v>0</v>
      </c>
      <c r="CK137" s="18">
        <f t="shared" si="428"/>
        <v>0</v>
      </c>
      <c r="CL137" s="18">
        <f t="shared" si="428"/>
        <v>0</v>
      </c>
      <c r="CM137" s="18">
        <f t="shared" si="428"/>
        <v>0</v>
      </c>
      <c r="CN137" s="18">
        <f t="shared" si="428"/>
        <v>0</v>
      </c>
      <c r="CO137" s="18">
        <f t="shared" si="428"/>
        <v>0</v>
      </c>
      <c r="CP137" s="18">
        <f t="shared" si="428"/>
        <v>0</v>
      </c>
      <c r="CQ137" s="169">
        <f t="shared" si="428"/>
        <v>0</v>
      </c>
      <c r="CR137" s="226">
        <f t="shared" si="417"/>
        <v>0</v>
      </c>
      <c r="CS137" s="30">
        <f t="shared" si="249"/>
        <v>0</v>
      </c>
      <c r="CT137" s="18">
        <f t="shared" si="428"/>
        <v>0</v>
      </c>
      <c r="CU137" s="18">
        <f t="shared" si="428"/>
        <v>0</v>
      </c>
      <c r="CV137" s="18">
        <f t="shared" si="428"/>
        <v>0</v>
      </c>
      <c r="CW137" s="18">
        <f t="shared" si="428"/>
        <v>0</v>
      </c>
      <c r="CX137" s="18">
        <f t="shared" si="428"/>
        <v>0</v>
      </c>
      <c r="CY137" s="18">
        <f t="shared" si="428"/>
        <v>0</v>
      </c>
      <c r="CZ137" s="18">
        <f t="shared" si="428"/>
        <v>0</v>
      </c>
      <c r="DA137" s="18">
        <f t="shared" si="428"/>
        <v>0</v>
      </c>
      <c r="DB137" s="18">
        <f t="shared" si="428"/>
        <v>0</v>
      </c>
      <c r="DC137" s="18">
        <f t="shared" si="428"/>
        <v>0</v>
      </c>
      <c r="DD137" s="18">
        <f t="shared" si="428"/>
        <v>0</v>
      </c>
      <c r="DE137" s="226">
        <f t="shared" si="418"/>
        <v>0</v>
      </c>
      <c r="DF137" s="226">
        <f t="shared" si="419"/>
        <v>0</v>
      </c>
      <c r="DG137" s="367">
        <f t="shared" si="420"/>
        <v>0</v>
      </c>
    </row>
    <row r="138" spans="1:117" ht="36" hidden="1" x14ac:dyDescent="0.25">
      <c r="A138" s="73" t="s">
        <v>241</v>
      </c>
      <c r="B138" s="59" t="s">
        <v>242</v>
      </c>
      <c r="C138" s="11"/>
      <c r="D138" s="12">
        <v>77.75</v>
      </c>
      <c r="E138" s="13"/>
      <c r="F138" s="14"/>
      <c r="G138" s="11"/>
      <c r="H138" s="18"/>
      <c r="I138" s="18"/>
      <c r="J138" s="19"/>
      <c r="K138" s="20"/>
      <c r="L138" s="18"/>
      <c r="M138" s="18"/>
      <c r="N138" s="19">
        <f t="shared" si="425"/>
        <v>0</v>
      </c>
      <c r="O138" s="20">
        <f t="shared" si="425"/>
        <v>0</v>
      </c>
      <c r="P138" s="18"/>
      <c r="Q138" s="21"/>
      <c r="R138" s="19">
        <f t="shared" si="304"/>
        <v>0</v>
      </c>
      <c r="S138" s="21"/>
      <c r="T138" s="22">
        <f t="shared" si="382"/>
        <v>0</v>
      </c>
      <c r="U138" s="23"/>
      <c r="V138" s="24"/>
      <c r="W138" s="18"/>
      <c r="X138" s="25">
        <f t="shared" si="281"/>
        <v>0</v>
      </c>
      <c r="Y138" s="18"/>
      <c r="Z138" s="26"/>
      <c r="AA138" s="18"/>
      <c r="AB138" s="27">
        <f t="shared" si="282"/>
        <v>0</v>
      </c>
      <c r="AC138" s="28"/>
      <c r="AD138" s="18"/>
      <c r="AE138" s="29">
        <f t="shared" si="283"/>
        <v>0</v>
      </c>
      <c r="AF138" s="30">
        <v>0</v>
      </c>
      <c r="AG138" s="31">
        <v>33832</v>
      </c>
      <c r="AH138" s="18"/>
      <c r="AI138" s="41">
        <f t="shared" si="285"/>
        <v>33832</v>
      </c>
      <c r="AJ138" s="30">
        <v>0</v>
      </c>
      <c r="AK138" s="32">
        <v>44335</v>
      </c>
      <c r="AL138" s="18"/>
      <c r="AM138" s="7">
        <f t="shared" si="287"/>
        <v>44335</v>
      </c>
      <c r="AN138" s="33">
        <v>0</v>
      </c>
      <c r="AO138" s="18"/>
      <c r="AP138" s="42">
        <f t="shared" si="254"/>
        <v>0</v>
      </c>
      <c r="AQ138" s="34">
        <v>0</v>
      </c>
      <c r="AR138" s="18"/>
      <c r="AS138" s="43">
        <f t="shared" si="255"/>
        <v>0</v>
      </c>
      <c r="AT138" s="35">
        <v>0</v>
      </c>
      <c r="AU138" s="18"/>
      <c r="AV138" s="44">
        <f t="shared" si="256"/>
        <v>0</v>
      </c>
      <c r="AW138" s="36"/>
      <c r="AX138" s="30"/>
      <c r="AY138" s="256">
        <f t="shared" si="251"/>
        <v>0</v>
      </c>
      <c r="AZ138" s="37"/>
      <c r="BA138" s="30"/>
      <c r="BB138" s="257">
        <f t="shared" si="252"/>
        <v>0</v>
      </c>
      <c r="BC138" s="258">
        <f t="shared" si="235"/>
        <v>0</v>
      </c>
      <c r="BD138" s="18"/>
      <c r="BE138" s="18"/>
      <c r="BF138" s="37">
        <f t="shared" si="237"/>
        <v>0</v>
      </c>
      <c r="BG138" s="30"/>
      <c r="BH138" s="30"/>
      <c r="BI138" s="26">
        <f t="shared" si="239"/>
        <v>0</v>
      </c>
      <c r="BJ138" s="37"/>
      <c r="BK138" s="18"/>
      <c r="BL138" s="22">
        <v>0</v>
      </c>
      <c r="BM138" s="18"/>
      <c r="BN138" s="259">
        <f t="shared" si="253"/>
        <v>0</v>
      </c>
      <c r="BO138" s="226">
        <f t="shared" si="242"/>
        <v>0</v>
      </c>
      <c r="BP138" s="156"/>
      <c r="BQ138" s="18"/>
      <c r="BR138" s="226">
        <f t="shared" si="412"/>
        <v>0</v>
      </c>
      <c r="BS138" s="30">
        <f t="shared" si="370"/>
        <v>0</v>
      </c>
      <c r="BT138" s="18"/>
      <c r="BU138" s="18"/>
      <c r="BV138" s="18"/>
      <c r="BW138" s="18"/>
      <c r="BX138" s="18"/>
      <c r="BY138" s="26"/>
      <c r="BZ138" s="226"/>
      <c r="CA138" s="30">
        <f t="shared" si="245"/>
        <v>0</v>
      </c>
      <c r="CB138" s="18"/>
      <c r="CC138" s="18"/>
      <c r="CD138" s="18"/>
      <c r="CE138" s="18"/>
      <c r="CF138" s="226">
        <f t="shared" si="415"/>
        <v>0</v>
      </c>
      <c r="CG138" s="30">
        <f t="shared" si="247"/>
        <v>0</v>
      </c>
      <c r="CH138" s="18"/>
      <c r="CI138" s="18"/>
      <c r="CJ138" s="18"/>
      <c r="CK138" s="18"/>
      <c r="CL138" s="18"/>
      <c r="CM138" s="18"/>
      <c r="CN138" s="18"/>
      <c r="CO138" s="18"/>
      <c r="CP138" s="18"/>
      <c r="CQ138" s="169"/>
      <c r="CR138" s="226">
        <f t="shared" si="417"/>
        <v>0</v>
      </c>
      <c r="CS138" s="30">
        <f t="shared" si="249"/>
        <v>0</v>
      </c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226">
        <f t="shared" si="418"/>
        <v>0</v>
      </c>
      <c r="DF138" s="226">
        <f t="shared" si="419"/>
        <v>0</v>
      </c>
      <c r="DG138" s="367">
        <f t="shared" si="420"/>
        <v>0</v>
      </c>
    </row>
    <row r="139" spans="1:117" s="118" customFormat="1" ht="23.25" customHeight="1" x14ac:dyDescent="0.25">
      <c r="A139" s="99" t="s">
        <v>243</v>
      </c>
      <c r="B139" s="100" t="s">
        <v>244</v>
      </c>
      <c r="C139" s="101" t="e">
        <f>SUM(#REF!)</f>
        <v>#REF!</v>
      </c>
      <c r="D139" s="102" t="e">
        <f>SUM(#REF!)</f>
        <v>#REF!</v>
      </c>
      <c r="E139" s="103" t="e">
        <f>SUM(#REF!)</f>
        <v>#REF!</v>
      </c>
      <c r="F139" s="104" t="e">
        <f>SUM(#REF!)</f>
        <v>#REF!</v>
      </c>
      <c r="G139" s="101" t="e">
        <f>SUM(#REF!)</f>
        <v>#REF!</v>
      </c>
      <c r="H139" s="108">
        <f t="shared" ref="H139:P139" si="429">H150</f>
        <v>0</v>
      </c>
      <c r="I139" s="108">
        <f t="shared" si="429"/>
        <v>0</v>
      </c>
      <c r="J139" s="109">
        <f t="shared" si="429"/>
        <v>0</v>
      </c>
      <c r="K139" s="110">
        <f t="shared" si="429"/>
        <v>0</v>
      </c>
      <c r="L139" s="108">
        <f t="shared" si="429"/>
        <v>0</v>
      </c>
      <c r="M139" s="108">
        <f t="shared" si="429"/>
        <v>0</v>
      </c>
      <c r="N139" s="109">
        <f t="shared" si="429"/>
        <v>0</v>
      </c>
      <c r="O139" s="110">
        <f t="shared" si="429"/>
        <v>0</v>
      </c>
      <c r="P139" s="108">
        <f t="shared" si="429"/>
        <v>0</v>
      </c>
      <c r="Q139" s="111" t="e">
        <f>Q150+#REF!</f>
        <v>#REF!</v>
      </c>
      <c r="R139" s="19" t="e">
        <f>N139+Q139</f>
        <v>#REF!</v>
      </c>
      <c r="S139" s="111" t="e">
        <f>S150+#REF!+S151</f>
        <v>#REF!</v>
      </c>
      <c r="T139" s="22" t="e">
        <f t="shared" si="382"/>
        <v>#REF!</v>
      </c>
      <c r="U139" s="112" t="e">
        <f>U150+#REF!+U151</f>
        <v>#REF!</v>
      </c>
      <c r="V139" s="113" t="e">
        <f>V150+#REF!+V151+V152</f>
        <v>#REF!</v>
      </c>
      <c r="W139" s="113" t="e">
        <f>W150+#REF!+W151+W152</f>
        <v>#REF!</v>
      </c>
      <c r="X139" s="25" t="e">
        <f>U139+V139+W139</f>
        <v>#REF!</v>
      </c>
      <c r="Y139" s="111" t="e">
        <f>Y150+#REF!+Y151</f>
        <v>#REF!</v>
      </c>
      <c r="Z139" s="114" t="e">
        <f>Z150+#REF!+Z151</f>
        <v>#REF!</v>
      </c>
      <c r="AA139" s="111" t="e">
        <f>AA150+#REF!+AA151</f>
        <v>#REF!</v>
      </c>
      <c r="AB139" s="27" t="e">
        <f>Z139+AA139</f>
        <v>#REF!</v>
      </c>
      <c r="AC139" s="28">
        <f>SUM(AC140:AC152)</f>
        <v>44902.68</v>
      </c>
      <c r="AD139" s="111">
        <f>SUM(AD140:AD152)</f>
        <v>482.40999999999985</v>
      </c>
      <c r="AE139" s="29">
        <f>AC139+AD139</f>
        <v>45385.09</v>
      </c>
      <c r="AF139" s="108" t="e">
        <f>AF141+AF146+AF147+AF148+#REF!+#REF!+#REF!+AF149+AF150+#REF!+AF151+AF153+AF154+AF157+#REF!</f>
        <v>#REF!</v>
      </c>
      <c r="AG139" s="31" t="e">
        <f>AG141+AG146+AG147+AG148+#REF!+#REF!+#REF!+AG149+AG150+#REF!+AG151+AG153+AG154+AG157+#REF!</f>
        <v>#REF!</v>
      </c>
      <c r="AH139" s="111" t="e">
        <f>AH141+AH146+AH147+AH148+#REF!+#REF!+#REF!+AH149+AH150+#REF!+AH151+AH153+AH154+AH157+#REF!</f>
        <v>#REF!</v>
      </c>
      <c r="AI139" s="41" t="e">
        <f>AI141+AI146+AI147+AI148+#REF!+#REF!+#REF!+AI149+AI150+#REF!+AI151+AI153+AI154+AI157+#REF!</f>
        <v>#REF!</v>
      </c>
      <c r="AJ139" s="30" t="e">
        <f>AJ141+AJ146+AJ147+AJ148+#REF!+#REF!+#REF!+AJ149+AJ150+#REF!+AJ151+AJ153+AJ154+AJ157+#REF!</f>
        <v>#REF!</v>
      </c>
      <c r="AK139" s="32" t="e">
        <f>AK141+AK146+AK147+AK148+#REF!+#REF!+#REF!+AK149+AK150+#REF!+AK151+AK153+AK154+AK157+#REF!</f>
        <v>#REF!</v>
      </c>
      <c r="AL139" s="111" t="e">
        <f>AL141+AL146+AL147+AL148+#REF!+#REF!+#REF!+AL149+AL150+#REF!+AL151+AL153+AL154+AL157+#REF!</f>
        <v>#REF!</v>
      </c>
      <c r="AM139" s="7" t="e">
        <f>AM141+AM146+AM147+AM148+#REF!+#REF!+#REF!+AM149+AM150+#REF!+AM151+AM153+AM154+AM157+#REF!</f>
        <v>#REF!</v>
      </c>
      <c r="AN139" s="79" t="e">
        <f>AN141+AN143+AN146+AN147+#REF!+AN148+#REF!+#REF!+#REF!+AN149+AN150+#REF!+AN151+AN153+AN154+AN157+AN142</f>
        <v>#REF!</v>
      </c>
      <c r="AO139" s="111" t="e">
        <f>AO141+AO143+AO146+AO147+#REF!+AO148+#REF!+#REF!+#REF!+AO149+AO150+#REF!+AO151+AO153+AO154+AO157+AO142</f>
        <v>#REF!</v>
      </c>
      <c r="AP139" s="42" t="e">
        <f t="shared" si="254"/>
        <v>#REF!</v>
      </c>
      <c r="AQ139" s="80" t="e">
        <f>AQ141+AQ143+AQ146+AQ147+#REF!+AQ148+#REF!+#REF!+#REF!+AQ149+AQ150+#REF!+AQ151+AQ153+AQ154+AQ157+AQ142</f>
        <v>#REF!</v>
      </c>
      <c r="AR139" s="111" t="e">
        <f>AR141+AR143+AR146+AR147+#REF!+AR148+#REF!+#REF!+#REF!+AR149+AR150+#REF!+AR151+AR153+AR154+AR157</f>
        <v>#REF!</v>
      </c>
      <c r="AS139" s="43" t="e">
        <f t="shared" si="255"/>
        <v>#REF!</v>
      </c>
      <c r="AT139" s="81" t="e">
        <f>AT141+AT143+AT146+AT147+#REF!+AT148+#REF!+#REF!+#REF!+AT149+AT150+#REF!+AT151+AT153+AT154+AT157+AT142</f>
        <v>#REF!</v>
      </c>
      <c r="AU139" s="111" t="e">
        <f>AU141+AU143+AU146+AU147+#REF!+AU148+#REF!+#REF!+#REF!+AU149+AU150+#REF!+AU151+AU153+AU154+AU157</f>
        <v>#REF!</v>
      </c>
      <c r="AV139" s="44" t="e">
        <f t="shared" si="256"/>
        <v>#REF!</v>
      </c>
      <c r="AW139" s="115">
        <f>AW141+AW143+AW146+AW147+AW148+AW149+AW150+AW151+AW153+AW154+AW157</f>
        <v>50351.72</v>
      </c>
      <c r="AX139" s="108">
        <f>AX141+AX143+AX146+AX147+AX148+AX149+AX150+AX151+AX153+AX154+AX157</f>
        <v>371.02999999999975</v>
      </c>
      <c r="AY139" s="256">
        <f>AW139+AX139</f>
        <v>50722.75</v>
      </c>
      <c r="AZ139" s="116">
        <f>AZ141+AZ143+AZ146+AZ147+AZ148+AZ149+AZ150+AZ151+AZ153+AZ154+AZ157</f>
        <v>17373.46</v>
      </c>
      <c r="BA139" s="108">
        <f>BA141+BA143+BA146+BA147+BA148+BA149+BA150+BA151+BA153+BA154+BA157</f>
        <v>1882.8099999999997</v>
      </c>
      <c r="BB139" s="257">
        <f t="shared" si="252"/>
        <v>19256.27</v>
      </c>
      <c r="BC139" s="258">
        <f t="shared" si="235"/>
        <v>19256270</v>
      </c>
      <c r="BD139" s="111">
        <f t="shared" ref="BD139:BE139" si="430">BD141+BD143+BD146+BD147+BD148+BD149+BD150+BD151+BD153+BD154+BD157</f>
        <v>-1.86</v>
      </c>
      <c r="BE139" s="111">
        <f t="shared" si="430"/>
        <v>4.62</v>
      </c>
      <c r="BF139" s="37">
        <f t="shared" si="237"/>
        <v>19256272.760000002</v>
      </c>
      <c r="BG139" s="30">
        <f t="shared" ref="BG139:BH139" si="431">BG141+BG143+BG146+BG147+BG148+BG149+BG150+BG151+BG153+BG154+BG157</f>
        <v>216154112.37</v>
      </c>
      <c r="BH139" s="30">
        <f t="shared" si="431"/>
        <v>0</v>
      </c>
      <c r="BI139" s="26">
        <f t="shared" si="239"/>
        <v>235410385.13</v>
      </c>
      <c r="BJ139" s="37">
        <f>BJ141+BJ143+BJ146+BJ147+BJ148+BJ149+BJ150+BJ151+BJ153+BJ154+BJ157+BJ144+BJ145</f>
        <v>240771132.37</v>
      </c>
      <c r="BK139" s="111">
        <f>BK141+BK143+BK146+BK147+BK148+BK149+BK150+BK151+BK153+BK154+BK157+BK144+BK145</f>
        <v>207045912.38</v>
      </c>
      <c r="BL139" s="117">
        <f>BL141+BL143+BL146+BL147+BL148+BL149+BL150+BL151+BL153+BL154+BL157</f>
        <v>17457.419999999998</v>
      </c>
      <c r="BM139" s="111">
        <f>BM141+BM143+BM146+BM147+BM148+BM149+BM150+BM151+BM153+BM154+BM157</f>
        <v>1735.77</v>
      </c>
      <c r="BN139" s="259">
        <f t="shared" si="253"/>
        <v>19193.189999999999</v>
      </c>
      <c r="BO139" s="226">
        <f t="shared" ref="BO139:BO207" si="432">BJ139+BK139</f>
        <v>447817044.75</v>
      </c>
      <c r="BP139" s="162">
        <f t="shared" ref="BP139" si="433">BP141+BP143+BP146+BP147+BP148+BP149+BP150+BP151+BP153+BP154+BP157</f>
        <v>0</v>
      </c>
      <c r="BQ139" s="111">
        <f>BQ141+BQ143+BQ144+BQ145+BQ146+BQ147+BQ148+BQ149+BQ150+BQ153+BQ157</f>
        <v>33048179.139999997</v>
      </c>
      <c r="BR139" s="226">
        <f t="shared" si="412"/>
        <v>33048179.139999997</v>
      </c>
      <c r="BS139" s="30">
        <f t="shared" si="370"/>
        <v>480865223.88999999</v>
      </c>
      <c r="BT139" s="111">
        <f>BT141+BT143+BT144+BT145+BT146+BT147+BT148+BT149+BT150+BT153+BT157+BT155+BT156</f>
        <v>0</v>
      </c>
      <c r="BU139" s="111">
        <f t="shared" ref="BU139:CD139" si="434">BU141+BU143+BU144+BU145+BU146+BU147+BU148+BU149+BU150+BU153+BU157+BU155+BU156</f>
        <v>143060893.80000001</v>
      </c>
      <c r="BV139" s="111">
        <f t="shared" si="434"/>
        <v>-689632.92</v>
      </c>
      <c r="BW139" s="111">
        <f t="shared" si="434"/>
        <v>0</v>
      </c>
      <c r="BX139" s="111">
        <f t="shared" si="434"/>
        <v>0</v>
      </c>
      <c r="BY139" s="114">
        <f t="shared" si="434"/>
        <v>0</v>
      </c>
      <c r="BZ139" s="231"/>
      <c r="CA139" s="30">
        <f t="shared" ref="CA139:CA203" si="435">BS139+BT139+BU139+BV139+BW139+BX139+BY139</f>
        <v>623236484.7700001</v>
      </c>
      <c r="CB139" s="111">
        <f t="shared" si="434"/>
        <v>0</v>
      </c>
      <c r="CC139" s="111">
        <f t="shared" si="434"/>
        <v>0</v>
      </c>
      <c r="CD139" s="111">
        <f t="shared" si="434"/>
        <v>0</v>
      </c>
      <c r="CE139" s="111">
        <f t="shared" ref="CE139" si="436">CE141+CE143+CE144+CE145+CE146+CE147+CE148+CE149+CE150+CE153+CE157+CE155+CE156</f>
        <v>0</v>
      </c>
      <c r="CF139" s="226">
        <f t="shared" si="415"/>
        <v>0</v>
      </c>
      <c r="CG139" s="30">
        <f t="shared" ref="CG139:CG203" si="437">CA139+CB139+CC139+CD139+CE139</f>
        <v>623236484.7700001</v>
      </c>
      <c r="CH139" s="111">
        <f t="shared" ref="CH139:DD139" si="438">CH141+CH143+CH144+CH145+CH146+CH147+CH148+CH149+CH150+CH153+CH157+CH155+CH156</f>
        <v>-1083024.01</v>
      </c>
      <c r="CI139" s="111">
        <f t="shared" si="438"/>
        <v>-644443.02</v>
      </c>
      <c r="CJ139" s="111">
        <f t="shared" si="438"/>
        <v>0</v>
      </c>
      <c r="CK139" s="111">
        <f t="shared" si="438"/>
        <v>0</v>
      </c>
      <c r="CL139" s="111">
        <f t="shared" si="438"/>
        <v>0</v>
      </c>
      <c r="CM139" s="111">
        <f t="shared" si="438"/>
        <v>0</v>
      </c>
      <c r="CN139" s="111">
        <f t="shared" si="438"/>
        <v>0</v>
      </c>
      <c r="CO139" s="111">
        <f t="shared" si="438"/>
        <v>0</v>
      </c>
      <c r="CP139" s="111">
        <f t="shared" si="438"/>
        <v>0</v>
      </c>
      <c r="CQ139" s="178">
        <f t="shared" si="438"/>
        <v>0</v>
      </c>
      <c r="CR139" s="226">
        <f t="shared" si="417"/>
        <v>-1727467.03</v>
      </c>
      <c r="CS139" s="30">
        <f t="shared" ref="CS139:CS202" si="439">CG139+CH139+CI139+CJ139+CK139+CL139+CM139+CN139+CO139+CP139+CQ139</f>
        <v>621509017.74000013</v>
      </c>
      <c r="CT139" s="111">
        <f t="shared" si="438"/>
        <v>0</v>
      </c>
      <c r="CU139" s="111">
        <f t="shared" si="438"/>
        <v>0</v>
      </c>
      <c r="CV139" s="111">
        <f t="shared" si="438"/>
        <v>0</v>
      </c>
      <c r="CW139" s="111">
        <f t="shared" si="438"/>
        <v>-904903.11</v>
      </c>
      <c r="CX139" s="111">
        <f t="shared" si="438"/>
        <v>-8221681.25</v>
      </c>
      <c r="CY139" s="111">
        <f t="shared" si="438"/>
        <v>-14128456.08</v>
      </c>
      <c r="CZ139" s="111">
        <f t="shared" si="438"/>
        <v>0</v>
      </c>
      <c r="DA139" s="111">
        <f t="shared" si="438"/>
        <v>0</v>
      </c>
      <c r="DB139" s="111">
        <f t="shared" si="438"/>
        <v>0</v>
      </c>
      <c r="DC139" s="111">
        <f t="shared" si="438"/>
        <v>0</v>
      </c>
      <c r="DD139" s="111">
        <f t="shared" si="438"/>
        <v>0</v>
      </c>
      <c r="DE139" s="226">
        <f t="shared" si="418"/>
        <v>-23255040.439999998</v>
      </c>
      <c r="DF139" s="226">
        <f t="shared" si="419"/>
        <v>598253977.30000007</v>
      </c>
      <c r="DG139" s="367">
        <f t="shared" si="420"/>
        <v>8065671.6699999981</v>
      </c>
    </row>
    <row r="140" spans="1:117" s="118" customFormat="1" ht="0.75" customHeight="1" x14ac:dyDescent="0.25">
      <c r="A140" s="105" t="s">
        <v>245</v>
      </c>
      <c r="B140" s="106" t="s">
        <v>246</v>
      </c>
      <c r="C140" s="101"/>
      <c r="D140" s="102"/>
      <c r="E140" s="103"/>
      <c r="F140" s="104"/>
      <c r="G140" s="101"/>
      <c r="H140" s="108"/>
      <c r="I140" s="108"/>
      <c r="J140" s="109"/>
      <c r="K140" s="110"/>
      <c r="L140" s="108"/>
      <c r="M140" s="108"/>
      <c r="N140" s="109"/>
      <c r="O140" s="110"/>
      <c r="P140" s="108"/>
      <c r="Q140" s="111"/>
      <c r="R140" s="19"/>
      <c r="S140" s="111"/>
      <c r="T140" s="22"/>
      <c r="U140" s="112"/>
      <c r="V140" s="113"/>
      <c r="W140" s="113"/>
      <c r="X140" s="25"/>
      <c r="Y140" s="111"/>
      <c r="Z140" s="114"/>
      <c r="AA140" s="111"/>
      <c r="AB140" s="27"/>
      <c r="AC140" s="28">
        <v>2272.73</v>
      </c>
      <c r="AD140" s="111">
        <v>-2272.73</v>
      </c>
      <c r="AE140" s="29">
        <f t="shared" si="283"/>
        <v>0</v>
      </c>
      <c r="AF140" s="108"/>
      <c r="AG140" s="31"/>
      <c r="AH140" s="111"/>
      <c r="AI140" s="41">
        <f t="shared" si="285"/>
        <v>0</v>
      </c>
      <c r="AJ140" s="30"/>
      <c r="AK140" s="32"/>
      <c r="AL140" s="111"/>
      <c r="AM140" s="7">
        <f t="shared" si="287"/>
        <v>0</v>
      </c>
      <c r="AN140" s="79"/>
      <c r="AO140" s="111"/>
      <c r="AP140" s="42">
        <f t="shared" si="254"/>
        <v>0</v>
      </c>
      <c r="AQ140" s="80"/>
      <c r="AR140" s="111"/>
      <c r="AS140" s="43">
        <f t="shared" si="255"/>
        <v>0</v>
      </c>
      <c r="AT140" s="81"/>
      <c r="AU140" s="111"/>
      <c r="AV140" s="44">
        <f t="shared" si="256"/>
        <v>0</v>
      </c>
      <c r="AW140" s="115"/>
      <c r="AX140" s="108"/>
      <c r="AY140" s="256">
        <f t="shared" si="251"/>
        <v>0</v>
      </c>
      <c r="AZ140" s="116"/>
      <c r="BA140" s="108"/>
      <c r="BB140" s="257">
        <f t="shared" si="252"/>
        <v>0</v>
      </c>
      <c r="BC140" s="258">
        <f t="shared" ref="BC140:BC208" si="440">BB140*1000</f>
        <v>0</v>
      </c>
      <c r="BD140" s="111"/>
      <c r="BE140" s="111"/>
      <c r="BF140" s="37">
        <f t="shared" ref="BF140:BF208" si="441">BC140+BD140+BE140</f>
        <v>0</v>
      </c>
      <c r="BG140" s="30"/>
      <c r="BH140" s="30"/>
      <c r="BI140" s="26">
        <f t="shared" ref="BI140:BI208" si="442">BF140+BG140+BH140</f>
        <v>0</v>
      </c>
      <c r="BJ140" s="37"/>
      <c r="BK140" s="111"/>
      <c r="BL140" s="117"/>
      <c r="BM140" s="111"/>
      <c r="BN140" s="259">
        <f t="shared" si="253"/>
        <v>0</v>
      </c>
      <c r="BO140" s="226">
        <f t="shared" si="432"/>
        <v>0</v>
      </c>
      <c r="BP140" s="162"/>
      <c r="BQ140" s="111"/>
      <c r="BR140" s="226">
        <f t="shared" si="412"/>
        <v>0</v>
      </c>
      <c r="BS140" s="30">
        <f t="shared" si="370"/>
        <v>0</v>
      </c>
      <c r="BT140" s="111"/>
      <c r="BU140" s="111"/>
      <c r="BV140" s="111"/>
      <c r="BW140" s="111"/>
      <c r="BX140" s="111"/>
      <c r="BY140" s="114"/>
      <c r="BZ140" s="231"/>
      <c r="CA140" s="30">
        <f t="shared" si="435"/>
        <v>0</v>
      </c>
      <c r="CB140" s="111"/>
      <c r="CC140" s="111"/>
      <c r="CD140" s="111"/>
      <c r="CE140" s="111"/>
      <c r="CF140" s="226">
        <f t="shared" si="415"/>
        <v>0</v>
      </c>
      <c r="CG140" s="30">
        <f t="shared" si="437"/>
        <v>0</v>
      </c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78"/>
      <c r="CR140" s="226">
        <f t="shared" si="417"/>
        <v>0</v>
      </c>
      <c r="CS140" s="30">
        <f t="shared" si="439"/>
        <v>0</v>
      </c>
      <c r="CT140" s="111"/>
      <c r="CU140" s="111"/>
      <c r="CV140" s="111"/>
      <c r="CW140" s="111"/>
      <c r="CX140" s="111"/>
      <c r="CY140" s="111"/>
      <c r="CZ140" s="111"/>
      <c r="DA140" s="111"/>
      <c r="DB140" s="111"/>
      <c r="DC140" s="111"/>
      <c r="DD140" s="111"/>
      <c r="DE140" s="226">
        <f t="shared" si="418"/>
        <v>0</v>
      </c>
      <c r="DF140" s="226">
        <f t="shared" si="419"/>
        <v>0</v>
      </c>
      <c r="DG140" s="367">
        <f t="shared" si="420"/>
        <v>0</v>
      </c>
    </row>
    <row r="141" spans="1:117" s="118" customFormat="1" ht="68.25" hidden="1" customHeight="1" x14ac:dyDescent="0.25">
      <c r="A141" s="105" t="s">
        <v>388</v>
      </c>
      <c r="B141" s="107" t="s">
        <v>389</v>
      </c>
      <c r="C141" s="101"/>
      <c r="D141" s="102"/>
      <c r="E141" s="103"/>
      <c r="F141" s="104"/>
      <c r="G141" s="101"/>
      <c r="H141" s="108"/>
      <c r="I141" s="108"/>
      <c r="J141" s="109"/>
      <c r="K141" s="110"/>
      <c r="L141" s="108"/>
      <c r="M141" s="108"/>
      <c r="N141" s="109"/>
      <c r="O141" s="110"/>
      <c r="P141" s="108"/>
      <c r="Q141" s="111"/>
      <c r="R141" s="19"/>
      <c r="S141" s="111"/>
      <c r="T141" s="22"/>
      <c r="U141" s="112"/>
      <c r="V141" s="113"/>
      <c r="W141" s="113"/>
      <c r="X141" s="25"/>
      <c r="Y141" s="111"/>
      <c r="Z141" s="114"/>
      <c r="AA141" s="111"/>
      <c r="AB141" s="27"/>
      <c r="AC141" s="28"/>
      <c r="AD141" s="111"/>
      <c r="AE141" s="29"/>
      <c r="AF141" s="95"/>
      <c r="AG141" s="31">
        <v>2435.9699999999998</v>
      </c>
      <c r="AH141" s="111"/>
      <c r="AI141" s="41">
        <f t="shared" si="285"/>
        <v>2435.9699999999998</v>
      </c>
      <c r="AJ141" s="30"/>
      <c r="AK141" s="32">
        <v>2606.4899999999998</v>
      </c>
      <c r="AL141" s="111"/>
      <c r="AM141" s="7">
        <f t="shared" si="287"/>
        <v>2606.4899999999998</v>
      </c>
      <c r="AN141" s="79">
        <v>3486.84</v>
      </c>
      <c r="AO141" s="108"/>
      <c r="AP141" s="42">
        <f t="shared" si="254"/>
        <v>3486.84</v>
      </c>
      <c r="AQ141" s="80">
        <v>2437.62</v>
      </c>
      <c r="AR141" s="108"/>
      <c r="AS141" s="43">
        <f t="shared" si="255"/>
        <v>2437.62</v>
      </c>
      <c r="AT141" s="81">
        <v>2437.62</v>
      </c>
      <c r="AU141" s="108"/>
      <c r="AV141" s="44">
        <f t="shared" si="256"/>
        <v>2437.62</v>
      </c>
      <c r="AW141" s="115"/>
      <c r="AX141" s="108"/>
      <c r="AY141" s="256">
        <f t="shared" si="251"/>
        <v>0</v>
      </c>
      <c r="AZ141" s="116"/>
      <c r="BA141" s="108"/>
      <c r="BB141" s="257">
        <f t="shared" si="252"/>
        <v>0</v>
      </c>
      <c r="BC141" s="258">
        <f t="shared" si="440"/>
        <v>0</v>
      </c>
      <c r="BD141" s="108"/>
      <c r="BE141" s="108">
        <v>3.89</v>
      </c>
      <c r="BF141" s="37">
        <f t="shared" si="441"/>
        <v>3.89</v>
      </c>
      <c r="BG141" s="30"/>
      <c r="BH141" s="30"/>
      <c r="BI141" s="26">
        <f t="shared" si="442"/>
        <v>3.89</v>
      </c>
      <c r="BJ141" s="37">
        <v>0</v>
      </c>
      <c r="BK141" s="108"/>
      <c r="BL141" s="117">
        <v>0</v>
      </c>
      <c r="BM141" s="108"/>
      <c r="BN141" s="259">
        <f t="shared" si="253"/>
        <v>0</v>
      </c>
      <c r="BO141" s="226">
        <f t="shared" si="432"/>
        <v>0</v>
      </c>
      <c r="BP141" s="162"/>
      <c r="BQ141" s="108"/>
      <c r="BR141" s="226">
        <f t="shared" si="412"/>
        <v>0</v>
      </c>
      <c r="BS141" s="30">
        <f t="shared" si="370"/>
        <v>0</v>
      </c>
      <c r="BT141" s="108"/>
      <c r="BU141" s="108"/>
      <c r="BV141" s="108"/>
      <c r="BW141" s="108"/>
      <c r="BX141" s="108"/>
      <c r="BY141" s="114"/>
      <c r="BZ141" s="231"/>
      <c r="CA141" s="30">
        <f t="shared" si="435"/>
        <v>0</v>
      </c>
      <c r="CB141" s="108"/>
      <c r="CC141" s="108"/>
      <c r="CD141" s="108"/>
      <c r="CE141" s="108"/>
      <c r="CF141" s="226">
        <f t="shared" si="415"/>
        <v>0</v>
      </c>
      <c r="CG141" s="30">
        <f t="shared" si="437"/>
        <v>0</v>
      </c>
      <c r="CH141" s="108"/>
      <c r="CI141" s="108"/>
      <c r="CJ141" s="108"/>
      <c r="CK141" s="108"/>
      <c r="CL141" s="108"/>
      <c r="CM141" s="108"/>
      <c r="CN141" s="108"/>
      <c r="CO141" s="108"/>
      <c r="CP141" s="108"/>
      <c r="CQ141" s="178"/>
      <c r="CR141" s="226">
        <f t="shared" si="417"/>
        <v>0</v>
      </c>
      <c r="CS141" s="30">
        <f t="shared" si="439"/>
        <v>0</v>
      </c>
      <c r="CT141" s="108"/>
      <c r="CU141" s="108"/>
      <c r="CV141" s="108"/>
      <c r="CW141" s="108"/>
      <c r="CX141" s="108"/>
      <c r="CY141" s="108"/>
      <c r="CZ141" s="108"/>
      <c r="DA141" s="108"/>
      <c r="DB141" s="108"/>
      <c r="DC141" s="108"/>
      <c r="DD141" s="108"/>
      <c r="DE141" s="226">
        <f t="shared" si="418"/>
        <v>0</v>
      </c>
      <c r="DF141" s="226">
        <f t="shared" si="419"/>
        <v>0</v>
      </c>
      <c r="DG141" s="367">
        <f t="shared" si="420"/>
        <v>0</v>
      </c>
    </row>
    <row r="142" spans="1:117" s="118" customFormat="1" ht="50.25" hidden="1" customHeight="1" x14ac:dyDescent="0.25">
      <c r="A142" s="105"/>
      <c r="B142" s="107"/>
      <c r="C142" s="101"/>
      <c r="D142" s="102"/>
      <c r="E142" s="103"/>
      <c r="F142" s="104"/>
      <c r="G142" s="101"/>
      <c r="H142" s="108"/>
      <c r="I142" s="108"/>
      <c r="J142" s="109"/>
      <c r="K142" s="110"/>
      <c r="L142" s="108"/>
      <c r="M142" s="108"/>
      <c r="N142" s="109"/>
      <c r="O142" s="110"/>
      <c r="P142" s="108"/>
      <c r="Q142" s="111"/>
      <c r="R142" s="19"/>
      <c r="S142" s="111"/>
      <c r="T142" s="22"/>
      <c r="U142" s="112"/>
      <c r="V142" s="113"/>
      <c r="W142" s="113"/>
      <c r="X142" s="25"/>
      <c r="Y142" s="111"/>
      <c r="Z142" s="114"/>
      <c r="AA142" s="111"/>
      <c r="AB142" s="27"/>
      <c r="AC142" s="28"/>
      <c r="AD142" s="111"/>
      <c r="AE142" s="29"/>
      <c r="AF142" s="95"/>
      <c r="AG142" s="31"/>
      <c r="AH142" s="111"/>
      <c r="AI142" s="41"/>
      <c r="AJ142" s="30"/>
      <c r="AK142" s="32"/>
      <c r="AL142" s="111"/>
      <c r="AM142" s="7"/>
      <c r="AN142" s="79">
        <v>128756.9</v>
      </c>
      <c r="AO142" s="108">
        <v>0.04</v>
      </c>
      <c r="AP142" s="42">
        <f t="shared" si="254"/>
        <v>128756.93999999999</v>
      </c>
      <c r="AQ142" s="80">
        <v>0</v>
      </c>
      <c r="AR142" s="108"/>
      <c r="AS142" s="43">
        <f t="shared" si="255"/>
        <v>0</v>
      </c>
      <c r="AT142" s="81">
        <v>0</v>
      </c>
      <c r="AU142" s="108"/>
      <c r="AV142" s="44">
        <f t="shared" si="256"/>
        <v>0</v>
      </c>
      <c r="AW142" s="115"/>
      <c r="AX142" s="108"/>
      <c r="AY142" s="256">
        <f t="shared" si="251"/>
        <v>0</v>
      </c>
      <c r="AZ142" s="116"/>
      <c r="BA142" s="108"/>
      <c r="BB142" s="257">
        <f t="shared" si="252"/>
        <v>0</v>
      </c>
      <c r="BC142" s="258">
        <f t="shared" si="440"/>
        <v>0</v>
      </c>
      <c r="BD142" s="108"/>
      <c r="BE142" s="108"/>
      <c r="BF142" s="37">
        <f t="shared" si="441"/>
        <v>0</v>
      </c>
      <c r="BG142" s="30"/>
      <c r="BH142" s="30"/>
      <c r="BI142" s="26">
        <f t="shared" si="442"/>
        <v>0</v>
      </c>
      <c r="BJ142" s="37"/>
      <c r="BK142" s="108"/>
      <c r="BL142" s="117"/>
      <c r="BM142" s="108"/>
      <c r="BN142" s="259">
        <f t="shared" si="253"/>
        <v>0</v>
      </c>
      <c r="BO142" s="226">
        <f t="shared" si="432"/>
        <v>0</v>
      </c>
      <c r="BP142" s="162"/>
      <c r="BQ142" s="108"/>
      <c r="BR142" s="226">
        <f t="shared" si="412"/>
        <v>0</v>
      </c>
      <c r="BS142" s="30">
        <f t="shared" si="370"/>
        <v>0</v>
      </c>
      <c r="BT142" s="108"/>
      <c r="BU142" s="108"/>
      <c r="BV142" s="108"/>
      <c r="BW142" s="108"/>
      <c r="BX142" s="108"/>
      <c r="BY142" s="114"/>
      <c r="BZ142" s="231"/>
      <c r="CA142" s="30">
        <f t="shared" si="435"/>
        <v>0</v>
      </c>
      <c r="CB142" s="108"/>
      <c r="CC142" s="108"/>
      <c r="CD142" s="108"/>
      <c r="CE142" s="108"/>
      <c r="CF142" s="226">
        <f t="shared" si="415"/>
        <v>0</v>
      </c>
      <c r="CG142" s="30">
        <f t="shared" si="437"/>
        <v>0</v>
      </c>
      <c r="CH142" s="108"/>
      <c r="CI142" s="108"/>
      <c r="CJ142" s="108"/>
      <c r="CK142" s="108"/>
      <c r="CL142" s="108"/>
      <c r="CM142" s="108"/>
      <c r="CN142" s="108"/>
      <c r="CO142" s="108"/>
      <c r="CP142" s="108"/>
      <c r="CQ142" s="178"/>
      <c r="CR142" s="226">
        <f t="shared" si="417"/>
        <v>0</v>
      </c>
      <c r="CS142" s="30">
        <f t="shared" si="439"/>
        <v>0</v>
      </c>
      <c r="CT142" s="108"/>
      <c r="CU142" s="108"/>
      <c r="CV142" s="108"/>
      <c r="CW142" s="108"/>
      <c r="CX142" s="108"/>
      <c r="CY142" s="108"/>
      <c r="CZ142" s="108"/>
      <c r="DA142" s="108"/>
      <c r="DB142" s="108"/>
      <c r="DC142" s="108"/>
      <c r="DD142" s="108"/>
      <c r="DE142" s="226">
        <f t="shared" si="418"/>
        <v>0</v>
      </c>
      <c r="DF142" s="226">
        <f t="shared" si="419"/>
        <v>0</v>
      </c>
      <c r="DG142" s="367">
        <f t="shared" si="420"/>
        <v>0</v>
      </c>
    </row>
    <row r="143" spans="1:117" s="118" customFormat="1" ht="56.25" customHeight="1" x14ac:dyDescent="0.25">
      <c r="A143" s="105" t="s">
        <v>247</v>
      </c>
      <c r="B143" s="107" t="s">
        <v>248</v>
      </c>
      <c r="C143" s="101"/>
      <c r="D143" s="102"/>
      <c r="E143" s="103"/>
      <c r="F143" s="104"/>
      <c r="G143" s="101"/>
      <c r="H143" s="108"/>
      <c r="I143" s="108"/>
      <c r="J143" s="109"/>
      <c r="K143" s="110"/>
      <c r="L143" s="108"/>
      <c r="M143" s="108"/>
      <c r="N143" s="109"/>
      <c r="O143" s="110"/>
      <c r="P143" s="108"/>
      <c r="Q143" s="111"/>
      <c r="R143" s="19"/>
      <c r="S143" s="111"/>
      <c r="T143" s="22"/>
      <c r="U143" s="112"/>
      <c r="V143" s="113"/>
      <c r="W143" s="113"/>
      <c r="X143" s="25"/>
      <c r="Y143" s="111"/>
      <c r="Z143" s="114"/>
      <c r="AA143" s="111"/>
      <c r="AB143" s="27"/>
      <c r="AC143" s="28"/>
      <c r="AD143" s="111"/>
      <c r="AE143" s="29"/>
      <c r="AF143" s="95"/>
      <c r="AG143" s="31"/>
      <c r="AH143" s="111"/>
      <c r="AI143" s="41"/>
      <c r="AJ143" s="30"/>
      <c r="AK143" s="32"/>
      <c r="AL143" s="111"/>
      <c r="AM143" s="7"/>
      <c r="AN143" s="79">
        <v>12433.77</v>
      </c>
      <c r="AO143" s="108"/>
      <c r="AP143" s="42">
        <f t="shared" si="254"/>
        <v>12433.77</v>
      </c>
      <c r="AQ143" s="80">
        <v>12433.77</v>
      </c>
      <c r="AR143" s="108"/>
      <c r="AS143" s="43">
        <f t="shared" si="255"/>
        <v>12433.77</v>
      </c>
      <c r="AT143" s="81">
        <v>12433.77</v>
      </c>
      <c r="AU143" s="108"/>
      <c r="AV143" s="44">
        <f t="shared" si="256"/>
        <v>12433.77</v>
      </c>
      <c r="AW143" s="115">
        <v>12452.51</v>
      </c>
      <c r="AX143" s="108">
        <v>1965.86</v>
      </c>
      <c r="AY143" s="256">
        <f t="shared" si="251"/>
        <v>14418.37</v>
      </c>
      <c r="AZ143" s="116">
        <v>12452.51</v>
      </c>
      <c r="BA143" s="108">
        <v>1965.86</v>
      </c>
      <c r="BB143" s="257">
        <f t="shared" si="252"/>
        <v>14418.37</v>
      </c>
      <c r="BC143" s="258">
        <f t="shared" si="440"/>
        <v>14418370</v>
      </c>
      <c r="BD143" s="108"/>
      <c r="BE143" s="108">
        <v>-1.95</v>
      </c>
      <c r="BF143" s="37">
        <f t="shared" si="441"/>
        <v>14418368.050000001</v>
      </c>
      <c r="BG143" s="30"/>
      <c r="BH143" s="30"/>
      <c r="BI143" s="26">
        <f t="shared" si="442"/>
        <v>14418368.050000001</v>
      </c>
      <c r="BJ143" s="37">
        <v>14418370</v>
      </c>
      <c r="BK143" s="95">
        <v>1311680</v>
      </c>
      <c r="BL143" s="117">
        <v>12720.3</v>
      </c>
      <c r="BM143" s="108">
        <v>1698.07</v>
      </c>
      <c r="BN143" s="259">
        <f t="shared" si="253"/>
        <v>14418.369999999999</v>
      </c>
      <c r="BO143" s="226">
        <f t="shared" si="432"/>
        <v>15730050</v>
      </c>
      <c r="BP143" s="162"/>
      <c r="BQ143" s="108">
        <v>4.8</v>
      </c>
      <c r="BR143" s="226">
        <f t="shared" si="412"/>
        <v>4.8</v>
      </c>
      <c r="BS143" s="30">
        <f t="shared" si="370"/>
        <v>15730054.800000001</v>
      </c>
      <c r="BT143" s="108"/>
      <c r="BU143" s="108"/>
      <c r="BV143" s="108"/>
      <c r="BW143" s="108"/>
      <c r="BX143" s="108"/>
      <c r="BY143" s="114"/>
      <c r="BZ143" s="231"/>
      <c r="CA143" s="30">
        <f t="shared" si="435"/>
        <v>15730054.800000001</v>
      </c>
      <c r="CB143" s="108"/>
      <c r="CC143" s="108"/>
      <c r="CD143" s="108"/>
      <c r="CE143" s="108"/>
      <c r="CF143" s="226">
        <f t="shared" si="415"/>
        <v>0</v>
      </c>
      <c r="CG143" s="30">
        <f t="shared" si="437"/>
        <v>15730054.800000001</v>
      </c>
      <c r="CH143" s="108"/>
      <c r="CI143" s="108"/>
      <c r="CJ143" s="108"/>
      <c r="CK143" s="108"/>
      <c r="CL143" s="108"/>
      <c r="CM143" s="108"/>
      <c r="CN143" s="108"/>
      <c r="CO143" s="108"/>
      <c r="CP143" s="108"/>
      <c r="CQ143" s="178"/>
      <c r="CR143" s="226">
        <f t="shared" si="417"/>
        <v>0</v>
      </c>
      <c r="CS143" s="30">
        <f t="shared" si="439"/>
        <v>15730054.800000001</v>
      </c>
      <c r="CT143" s="108"/>
      <c r="CU143" s="108"/>
      <c r="CV143" s="108"/>
      <c r="CW143" s="108"/>
      <c r="CX143" s="108"/>
      <c r="CY143" s="108"/>
      <c r="CZ143" s="108"/>
      <c r="DA143" s="108"/>
      <c r="DB143" s="108"/>
      <c r="DC143" s="108"/>
      <c r="DD143" s="108"/>
      <c r="DE143" s="226">
        <f t="shared" si="418"/>
        <v>0</v>
      </c>
      <c r="DF143" s="226">
        <f t="shared" si="419"/>
        <v>15730054.800000001</v>
      </c>
      <c r="DG143" s="367">
        <f t="shared" si="420"/>
        <v>4.8</v>
      </c>
    </row>
    <row r="144" spans="1:117" s="118" customFormat="1" ht="56.25" customHeight="1" x14ac:dyDescent="0.25">
      <c r="A144" s="105" t="s">
        <v>430</v>
      </c>
      <c r="B144" s="107" t="s">
        <v>400</v>
      </c>
      <c r="C144" s="101"/>
      <c r="D144" s="102"/>
      <c r="E144" s="103"/>
      <c r="F144" s="104"/>
      <c r="G144" s="101"/>
      <c r="H144" s="108"/>
      <c r="I144" s="108"/>
      <c r="J144" s="109"/>
      <c r="K144" s="110"/>
      <c r="L144" s="108"/>
      <c r="M144" s="108"/>
      <c r="N144" s="109"/>
      <c r="O144" s="110"/>
      <c r="P144" s="108"/>
      <c r="Q144" s="111"/>
      <c r="R144" s="19"/>
      <c r="S144" s="111"/>
      <c r="T144" s="22"/>
      <c r="U144" s="112"/>
      <c r="V144" s="113"/>
      <c r="W144" s="113"/>
      <c r="X144" s="25"/>
      <c r="Y144" s="111"/>
      <c r="Z144" s="114"/>
      <c r="AA144" s="111"/>
      <c r="AB144" s="27"/>
      <c r="AC144" s="28"/>
      <c r="AD144" s="111"/>
      <c r="AE144" s="29"/>
      <c r="AF144" s="95"/>
      <c r="AG144" s="31"/>
      <c r="AH144" s="111"/>
      <c r="AI144" s="41"/>
      <c r="AJ144" s="30"/>
      <c r="AK144" s="32"/>
      <c r="AL144" s="111"/>
      <c r="AM144" s="7"/>
      <c r="AN144" s="79"/>
      <c r="AO144" s="108"/>
      <c r="AP144" s="42"/>
      <c r="AQ144" s="80"/>
      <c r="AR144" s="108"/>
      <c r="AS144" s="43"/>
      <c r="AT144" s="81"/>
      <c r="AU144" s="108"/>
      <c r="AV144" s="44"/>
      <c r="AW144" s="115"/>
      <c r="AX144" s="108"/>
      <c r="AY144" s="256"/>
      <c r="AZ144" s="116"/>
      <c r="BA144" s="108"/>
      <c r="BB144" s="257"/>
      <c r="BC144" s="258"/>
      <c r="BD144" s="108"/>
      <c r="BE144" s="108"/>
      <c r="BF144" s="37"/>
      <c r="BG144" s="30"/>
      <c r="BH144" s="30"/>
      <c r="BI144" s="26"/>
      <c r="BJ144" s="37"/>
      <c r="BK144" s="95">
        <v>92962600.909999996</v>
      </c>
      <c r="BL144" s="117"/>
      <c r="BM144" s="108"/>
      <c r="BN144" s="259"/>
      <c r="BO144" s="226">
        <f t="shared" si="432"/>
        <v>92962600.909999996</v>
      </c>
      <c r="BP144" s="162"/>
      <c r="BQ144" s="108">
        <v>33048176.239999998</v>
      </c>
      <c r="BR144" s="226">
        <f t="shared" si="412"/>
        <v>33048176.239999998</v>
      </c>
      <c r="BS144" s="30">
        <f t="shared" si="370"/>
        <v>126010777.14999999</v>
      </c>
      <c r="BT144" s="108"/>
      <c r="BU144" s="108">
        <v>21048950.02</v>
      </c>
      <c r="BV144" s="108"/>
      <c r="BW144" s="108"/>
      <c r="BX144" s="108"/>
      <c r="BY144" s="114"/>
      <c r="BZ144" s="231"/>
      <c r="CA144" s="30">
        <f t="shared" si="435"/>
        <v>147059727.16999999</v>
      </c>
      <c r="CB144" s="108"/>
      <c r="CC144" s="108"/>
      <c r="CD144" s="108"/>
      <c r="CE144" s="108"/>
      <c r="CF144" s="226">
        <f t="shared" si="415"/>
        <v>0</v>
      </c>
      <c r="CG144" s="30">
        <f t="shared" si="437"/>
        <v>147059727.16999999</v>
      </c>
      <c r="CH144" s="108"/>
      <c r="CI144" s="108"/>
      <c r="CJ144" s="108"/>
      <c r="CK144" s="108"/>
      <c r="CL144" s="108"/>
      <c r="CM144" s="108"/>
      <c r="CN144" s="108"/>
      <c r="CO144" s="108"/>
      <c r="CP144" s="108"/>
      <c r="CQ144" s="178"/>
      <c r="CR144" s="226">
        <f t="shared" si="417"/>
        <v>0</v>
      </c>
      <c r="CS144" s="30">
        <f t="shared" si="439"/>
        <v>147059727.16999999</v>
      </c>
      <c r="CT144" s="108"/>
      <c r="CU144" s="108"/>
      <c r="CV144" s="108"/>
      <c r="CW144" s="108"/>
      <c r="CX144" s="95">
        <v>-8221681.25</v>
      </c>
      <c r="CY144" s="95">
        <v>-14128456.08</v>
      </c>
      <c r="CZ144" s="108"/>
      <c r="DA144" s="108"/>
      <c r="DB144" s="108"/>
      <c r="DC144" s="108"/>
      <c r="DD144" s="108"/>
      <c r="DE144" s="226">
        <f t="shared" si="418"/>
        <v>-22350137.329999998</v>
      </c>
      <c r="DF144" s="226">
        <f t="shared" si="419"/>
        <v>124709589.83999999</v>
      </c>
      <c r="DG144" s="367">
        <f t="shared" si="420"/>
        <v>10698038.91</v>
      </c>
    </row>
    <row r="145" spans="1:111" s="118" customFormat="1" ht="56.25" customHeight="1" x14ac:dyDescent="0.25">
      <c r="A145" s="105" t="s">
        <v>401</v>
      </c>
      <c r="B145" s="107" t="s">
        <v>402</v>
      </c>
      <c r="C145" s="101"/>
      <c r="D145" s="102"/>
      <c r="E145" s="103"/>
      <c r="F145" s="104"/>
      <c r="G145" s="101"/>
      <c r="H145" s="108"/>
      <c r="I145" s="108"/>
      <c r="J145" s="109"/>
      <c r="K145" s="110"/>
      <c r="L145" s="108"/>
      <c r="M145" s="108"/>
      <c r="N145" s="109"/>
      <c r="O145" s="110"/>
      <c r="P145" s="108"/>
      <c r="Q145" s="111"/>
      <c r="R145" s="19"/>
      <c r="S145" s="111"/>
      <c r="T145" s="22"/>
      <c r="U145" s="112"/>
      <c r="V145" s="113"/>
      <c r="W145" s="113"/>
      <c r="X145" s="25"/>
      <c r="Y145" s="111"/>
      <c r="Z145" s="114"/>
      <c r="AA145" s="111"/>
      <c r="AB145" s="27"/>
      <c r="AC145" s="28"/>
      <c r="AD145" s="111"/>
      <c r="AE145" s="29"/>
      <c r="AF145" s="95"/>
      <c r="AG145" s="31"/>
      <c r="AH145" s="111"/>
      <c r="AI145" s="41"/>
      <c r="AJ145" s="30"/>
      <c r="AK145" s="32"/>
      <c r="AL145" s="111"/>
      <c r="AM145" s="7"/>
      <c r="AN145" s="79"/>
      <c r="AO145" s="108"/>
      <c r="AP145" s="42"/>
      <c r="AQ145" s="80"/>
      <c r="AR145" s="108"/>
      <c r="AS145" s="43"/>
      <c r="AT145" s="81"/>
      <c r="AU145" s="108"/>
      <c r="AV145" s="44"/>
      <c r="AW145" s="115"/>
      <c r="AX145" s="108"/>
      <c r="AY145" s="256"/>
      <c r="AZ145" s="116"/>
      <c r="BA145" s="108"/>
      <c r="BB145" s="257"/>
      <c r="BC145" s="258"/>
      <c r="BD145" s="108"/>
      <c r="BE145" s="108"/>
      <c r="BF145" s="37"/>
      <c r="BG145" s="30"/>
      <c r="BH145" s="30"/>
      <c r="BI145" s="26"/>
      <c r="BJ145" s="37"/>
      <c r="BK145" s="95">
        <v>24933571.469999999</v>
      </c>
      <c r="BL145" s="117"/>
      <c r="BM145" s="108"/>
      <c r="BN145" s="259"/>
      <c r="BO145" s="226">
        <f t="shared" si="432"/>
        <v>24933571.469999999</v>
      </c>
      <c r="BP145" s="162"/>
      <c r="BQ145" s="108"/>
      <c r="BR145" s="226">
        <f t="shared" si="412"/>
        <v>0</v>
      </c>
      <c r="BS145" s="30">
        <f t="shared" si="370"/>
        <v>24933571.469999999</v>
      </c>
      <c r="BT145" s="108"/>
      <c r="BU145" s="108"/>
      <c r="BV145" s="108"/>
      <c r="BW145" s="108"/>
      <c r="BX145" s="108"/>
      <c r="BY145" s="114"/>
      <c r="BZ145" s="231"/>
      <c r="CA145" s="30">
        <f t="shared" si="435"/>
        <v>24933571.469999999</v>
      </c>
      <c r="CB145" s="108"/>
      <c r="CC145" s="108"/>
      <c r="CD145" s="108"/>
      <c r="CE145" s="108"/>
      <c r="CF145" s="226">
        <f t="shared" si="415"/>
        <v>0</v>
      </c>
      <c r="CG145" s="30">
        <f t="shared" si="437"/>
        <v>24933571.469999999</v>
      </c>
      <c r="CH145" s="108"/>
      <c r="CI145" s="108">
        <v>-644443.02</v>
      </c>
      <c r="CJ145" s="108"/>
      <c r="CK145" s="108"/>
      <c r="CL145" s="108"/>
      <c r="CM145" s="108"/>
      <c r="CN145" s="108"/>
      <c r="CO145" s="108"/>
      <c r="CP145" s="108"/>
      <c r="CQ145" s="178"/>
      <c r="CR145" s="226">
        <f t="shared" si="417"/>
        <v>-644443.02</v>
      </c>
      <c r="CS145" s="30">
        <f t="shared" si="439"/>
        <v>24289128.449999999</v>
      </c>
      <c r="CT145" s="108"/>
      <c r="CU145" s="108"/>
      <c r="CV145" s="108"/>
      <c r="CW145" s="108"/>
      <c r="CX145" s="108"/>
      <c r="CY145" s="108"/>
      <c r="CZ145" s="108"/>
      <c r="DA145" s="108"/>
      <c r="DB145" s="108"/>
      <c r="DC145" s="108"/>
      <c r="DD145" s="108"/>
      <c r="DE145" s="226">
        <f t="shared" si="418"/>
        <v>0</v>
      </c>
      <c r="DF145" s="226">
        <f t="shared" si="419"/>
        <v>24289128.449999999</v>
      </c>
      <c r="DG145" s="367">
        <f t="shared" si="420"/>
        <v>-644443.02</v>
      </c>
    </row>
    <row r="146" spans="1:111" s="118" customFormat="1" ht="70.5" customHeight="1" x14ac:dyDescent="0.25">
      <c r="A146" s="105" t="s">
        <v>249</v>
      </c>
      <c r="B146" s="107" t="s">
        <v>250</v>
      </c>
      <c r="C146" s="101"/>
      <c r="D146" s="102"/>
      <c r="E146" s="103"/>
      <c r="F146" s="104"/>
      <c r="G146" s="101"/>
      <c r="H146" s="108"/>
      <c r="I146" s="108"/>
      <c r="J146" s="109"/>
      <c r="K146" s="110"/>
      <c r="L146" s="108"/>
      <c r="M146" s="108"/>
      <c r="N146" s="109"/>
      <c r="O146" s="110"/>
      <c r="P146" s="108"/>
      <c r="Q146" s="111"/>
      <c r="R146" s="19"/>
      <c r="S146" s="111"/>
      <c r="T146" s="22"/>
      <c r="U146" s="112"/>
      <c r="V146" s="113"/>
      <c r="W146" s="113"/>
      <c r="X146" s="25"/>
      <c r="Y146" s="111"/>
      <c r="Z146" s="114"/>
      <c r="AA146" s="111"/>
      <c r="AB146" s="27"/>
      <c r="AC146" s="28"/>
      <c r="AD146" s="111"/>
      <c r="AE146" s="29"/>
      <c r="AF146" s="95"/>
      <c r="AG146" s="31"/>
      <c r="AH146" s="111">
        <v>43920.36</v>
      </c>
      <c r="AI146" s="41">
        <f t="shared" si="285"/>
        <v>43920.36</v>
      </c>
      <c r="AJ146" s="30"/>
      <c r="AK146" s="32"/>
      <c r="AL146" s="111"/>
      <c r="AM146" s="7">
        <f t="shared" si="287"/>
        <v>0</v>
      </c>
      <c r="AN146" s="79"/>
      <c r="AO146" s="108"/>
      <c r="AP146" s="42">
        <f t="shared" si="254"/>
        <v>0</v>
      </c>
      <c r="AQ146" s="80"/>
      <c r="AR146" s="108"/>
      <c r="AS146" s="43">
        <f t="shared" si="255"/>
        <v>0</v>
      </c>
      <c r="AT146" s="81"/>
      <c r="AU146" s="108"/>
      <c r="AV146" s="44">
        <f t="shared" si="256"/>
        <v>0</v>
      </c>
      <c r="AW146" s="115">
        <v>31217.15</v>
      </c>
      <c r="AX146" s="108"/>
      <c r="AY146" s="256">
        <f t="shared" si="251"/>
        <v>31217.15</v>
      </c>
      <c r="AZ146" s="116"/>
      <c r="BA146" s="108"/>
      <c r="BB146" s="257">
        <f t="shared" si="252"/>
        <v>0</v>
      </c>
      <c r="BC146" s="258">
        <f t="shared" si="440"/>
        <v>0</v>
      </c>
      <c r="BD146" s="108"/>
      <c r="BE146" s="108"/>
      <c r="BF146" s="37">
        <f t="shared" si="441"/>
        <v>0</v>
      </c>
      <c r="BG146" s="30">
        <v>216154112.37</v>
      </c>
      <c r="BH146" s="30"/>
      <c r="BI146" s="26">
        <f t="shared" si="442"/>
        <v>216154112.37</v>
      </c>
      <c r="BJ146" s="37">
        <v>216154112.37</v>
      </c>
      <c r="BK146" s="95">
        <v>85207120</v>
      </c>
      <c r="BL146" s="117"/>
      <c r="BM146" s="108"/>
      <c r="BN146" s="259">
        <f t="shared" si="253"/>
        <v>0</v>
      </c>
      <c r="BO146" s="226">
        <f t="shared" si="432"/>
        <v>301361232.37</v>
      </c>
      <c r="BP146" s="162"/>
      <c r="BQ146" s="108">
        <v>4.5</v>
      </c>
      <c r="BR146" s="226">
        <f t="shared" si="412"/>
        <v>4.5</v>
      </c>
      <c r="BS146" s="30">
        <f t="shared" si="370"/>
        <v>301361236.87</v>
      </c>
      <c r="BT146" s="108"/>
      <c r="BU146" s="108">
        <v>41790109.259999998</v>
      </c>
      <c r="BV146" s="108"/>
      <c r="BW146" s="108"/>
      <c r="BX146" s="108"/>
      <c r="BY146" s="114"/>
      <c r="BZ146" s="231"/>
      <c r="CA146" s="30">
        <f t="shared" si="435"/>
        <v>343151346.13</v>
      </c>
      <c r="CB146" s="108"/>
      <c r="CC146" s="108"/>
      <c r="CD146" s="108"/>
      <c r="CE146" s="108"/>
      <c r="CF146" s="226">
        <f t="shared" si="415"/>
        <v>0</v>
      </c>
      <c r="CG146" s="30">
        <f t="shared" si="437"/>
        <v>343151346.13</v>
      </c>
      <c r="CH146" s="108">
        <v>-426039.88</v>
      </c>
      <c r="CI146" s="108"/>
      <c r="CJ146" s="108"/>
      <c r="CK146" s="108"/>
      <c r="CL146" s="108"/>
      <c r="CM146" s="108"/>
      <c r="CN146" s="108"/>
      <c r="CO146" s="108"/>
      <c r="CP146" s="108"/>
      <c r="CQ146" s="178"/>
      <c r="CR146" s="226">
        <f t="shared" si="417"/>
        <v>-426039.88</v>
      </c>
      <c r="CS146" s="30">
        <f t="shared" si="439"/>
        <v>342725306.25</v>
      </c>
      <c r="CT146" s="108"/>
      <c r="CU146" s="108"/>
      <c r="CV146" s="108"/>
      <c r="CW146" s="95">
        <v>-904903.11</v>
      </c>
      <c r="CX146" s="108"/>
      <c r="CY146" s="108"/>
      <c r="CZ146" s="108"/>
      <c r="DA146" s="108"/>
      <c r="DB146" s="108"/>
      <c r="DC146" s="108"/>
      <c r="DD146" s="108"/>
      <c r="DE146" s="226">
        <f t="shared" si="418"/>
        <v>-904903.11</v>
      </c>
      <c r="DF146" s="226">
        <f t="shared" si="419"/>
        <v>341820403.13999999</v>
      </c>
      <c r="DG146" s="367">
        <f t="shared" si="420"/>
        <v>-1330938.49</v>
      </c>
    </row>
    <row r="147" spans="1:111" s="118" customFormat="1" ht="46.5" hidden="1" customHeight="1" x14ac:dyDescent="0.25">
      <c r="A147" s="105" t="s">
        <v>251</v>
      </c>
      <c r="B147" s="107" t="s">
        <v>252</v>
      </c>
      <c r="C147" s="101"/>
      <c r="D147" s="102"/>
      <c r="E147" s="103"/>
      <c r="F147" s="104"/>
      <c r="G147" s="101"/>
      <c r="H147" s="108"/>
      <c r="I147" s="108"/>
      <c r="J147" s="109"/>
      <c r="K147" s="110"/>
      <c r="L147" s="108"/>
      <c r="M147" s="108"/>
      <c r="N147" s="109"/>
      <c r="O147" s="110"/>
      <c r="P147" s="108"/>
      <c r="Q147" s="111"/>
      <c r="R147" s="19"/>
      <c r="S147" s="111"/>
      <c r="T147" s="22"/>
      <c r="U147" s="112"/>
      <c r="V147" s="113"/>
      <c r="W147" s="113"/>
      <c r="X147" s="25"/>
      <c r="Y147" s="111"/>
      <c r="Z147" s="114"/>
      <c r="AA147" s="111"/>
      <c r="AB147" s="27"/>
      <c r="AC147" s="28">
        <v>43.95</v>
      </c>
      <c r="AD147" s="111"/>
      <c r="AE147" s="29">
        <f t="shared" si="283"/>
        <v>43.95</v>
      </c>
      <c r="AF147" s="108">
        <v>0</v>
      </c>
      <c r="AG147" s="31">
        <v>38.22</v>
      </c>
      <c r="AH147" s="111"/>
      <c r="AI147" s="41">
        <f t="shared" si="285"/>
        <v>38.22</v>
      </c>
      <c r="AJ147" s="30">
        <v>0</v>
      </c>
      <c r="AK147" s="32">
        <v>0</v>
      </c>
      <c r="AL147" s="111"/>
      <c r="AM147" s="7">
        <f t="shared" si="287"/>
        <v>0</v>
      </c>
      <c r="AN147" s="79">
        <v>38.56</v>
      </c>
      <c r="AO147" s="108"/>
      <c r="AP147" s="42">
        <f t="shared" si="254"/>
        <v>38.56</v>
      </c>
      <c r="AQ147" s="80">
        <v>38.56</v>
      </c>
      <c r="AR147" s="108"/>
      <c r="AS147" s="43">
        <f t="shared" si="255"/>
        <v>38.56</v>
      </c>
      <c r="AT147" s="81">
        <v>38.56</v>
      </c>
      <c r="AU147" s="108"/>
      <c r="AV147" s="44">
        <f t="shared" si="256"/>
        <v>38.56</v>
      </c>
      <c r="AW147" s="115"/>
      <c r="AX147" s="108"/>
      <c r="AY147" s="256">
        <f t="shared" si="251"/>
        <v>0</v>
      </c>
      <c r="AZ147" s="116"/>
      <c r="BA147" s="108"/>
      <c r="BB147" s="257">
        <f t="shared" si="252"/>
        <v>0</v>
      </c>
      <c r="BC147" s="258">
        <f t="shared" si="440"/>
        <v>0</v>
      </c>
      <c r="BD147" s="108"/>
      <c r="BE147" s="108"/>
      <c r="BF147" s="37">
        <f t="shared" si="441"/>
        <v>0</v>
      </c>
      <c r="BG147" s="30"/>
      <c r="BH147" s="30"/>
      <c r="BI147" s="26">
        <f t="shared" si="442"/>
        <v>0</v>
      </c>
      <c r="BJ147" s="37"/>
      <c r="BK147" s="108"/>
      <c r="BL147" s="117"/>
      <c r="BM147" s="108"/>
      <c r="BN147" s="259">
        <f t="shared" si="253"/>
        <v>0</v>
      </c>
      <c r="BO147" s="226">
        <f t="shared" si="432"/>
        <v>0</v>
      </c>
      <c r="BP147" s="162"/>
      <c r="BQ147" s="108"/>
      <c r="BR147" s="226">
        <f t="shared" si="412"/>
        <v>0</v>
      </c>
      <c r="BS147" s="30">
        <f t="shared" si="370"/>
        <v>0</v>
      </c>
      <c r="BT147" s="108"/>
      <c r="BU147" s="108"/>
      <c r="BV147" s="108"/>
      <c r="BW147" s="108"/>
      <c r="BX147" s="108"/>
      <c r="BY147" s="114"/>
      <c r="BZ147" s="231"/>
      <c r="CA147" s="30">
        <f t="shared" si="435"/>
        <v>0</v>
      </c>
      <c r="CB147" s="108"/>
      <c r="CC147" s="108"/>
      <c r="CD147" s="108"/>
      <c r="CE147" s="108"/>
      <c r="CF147" s="226">
        <f t="shared" si="415"/>
        <v>0</v>
      </c>
      <c r="CG147" s="30">
        <f t="shared" si="437"/>
        <v>0</v>
      </c>
      <c r="CH147" s="108"/>
      <c r="CI147" s="108"/>
      <c r="CJ147" s="108"/>
      <c r="CK147" s="108"/>
      <c r="CL147" s="108"/>
      <c r="CM147" s="108"/>
      <c r="CN147" s="108"/>
      <c r="CO147" s="108"/>
      <c r="CP147" s="108"/>
      <c r="CQ147" s="178"/>
      <c r="CR147" s="226">
        <f t="shared" si="417"/>
        <v>0</v>
      </c>
      <c r="CS147" s="30">
        <f t="shared" si="439"/>
        <v>0</v>
      </c>
      <c r="CT147" s="108"/>
      <c r="CU147" s="108"/>
      <c r="CV147" s="108"/>
      <c r="CW147" s="108"/>
      <c r="CX147" s="108"/>
      <c r="CY147" s="108"/>
      <c r="CZ147" s="108"/>
      <c r="DA147" s="108"/>
      <c r="DB147" s="108"/>
      <c r="DC147" s="108"/>
      <c r="DD147" s="108"/>
      <c r="DE147" s="226">
        <f t="shared" si="418"/>
        <v>0</v>
      </c>
      <c r="DF147" s="226">
        <f t="shared" si="419"/>
        <v>0</v>
      </c>
      <c r="DG147" s="367">
        <f t="shared" si="420"/>
        <v>0</v>
      </c>
    </row>
    <row r="148" spans="1:111" s="118" customFormat="1" ht="52.5" customHeight="1" x14ac:dyDescent="0.25">
      <c r="A148" s="105" t="s">
        <v>245</v>
      </c>
      <c r="B148" s="107" t="s">
        <v>253</v>
      </c>
      <c r="C148" s="101"/>
      <c r="D148" s="102"/>
      <c r="E148" s="103"/>
      <c r="F148" s="104"/>
      <c r="G148" s="101"/>
      <c r="H148" s="108"/>
      <c r="I148" s="108"/>
      <c r="J148" s="109"/>
      <c r="K148" s="110"/>
      <c r="L148" s="108"/>
      <c r="M148" s="108"/>
      <c r="N148" s="109"/>
      <c r="O148" s="110"/>
      <c r="P148" s="108"/>
      <c r="Q148" s="111"/>
      <c r="R148" s="19"/>
      <c r="S148" s="111"/>
      <c r="T148" s="22"/>
      <c r="U148" s="112"/>
      <c r="V148" s="113"/>
      <c r="W148" s="113"/>
      <c r="X148" s="25"/>
      <c r="Y148" s="111"/>
      <c r="Z148" s="114"/>
      <c r="AA148" s="111"/>
      <c r="AB148" s="27"/>
      <c r="AC148" s="28"/>
      <c r="AD148" s="111"/>
      <c r="AE148" s="29"/>
      <c r="AF148" s="108"/>
      <c r="AG148" s="31">
        <v>3363.49</v>
      </c>
      <c r="AH148" s="111"/>
      <c r="AI148" s="41">
        <f t="shared" si="285"/>
        <v>3363.49</v>
      </c>
      <c r="AJ148" s="30"/>
      <c r="AK148" s="32">
        <v>0</v>
      </c>
      <c r="AL148" s="111"/>
      <c r="AM148" s="7">
        <f t="shared" si="287"/>
        <v>0</v>
      </c>
      <c r="AN148" s="79"/>
      <c r="AO148" s="108"/>
      <c r="AP148" s="42">
        <f t="shared" si="254"/>
        <v>0</v>
      </c>
      <c r="AQ148" s="80"/>
      <c r="AR148" s="108">
        <v>68679.350000000006</v>
      </c>
      <c r="AS148" s="43">
        <f t="shared" si="255"/>
        <v>68679.350000000006</v>
      </c>
      <c r="AT148" s="81"/>
      <c r="AU148" s="108"/>
      <c r="AV148" s="44">
        <f t="shared" si="256"/>
        <v>0</v>
      </c>
      <c r="AW148" s="115"/>
      <c r="AX148" s="108">
        <v>141.47999999999999</v>
      </c>
      <c r="AY148" s="256">
        <f t="shared" ref="AY148:AY215" si="443">AW148+AX148</f>
        <v>141.47999999999999</v>
      </c>
      <c r="AZ148" s="116"/>
      <c r="BA148" s="108">
        <v>141.47999999999999</v>
      </c>
      <c r="BB148" s="257">
        <f t="shared" ref="BB148:BB215" si="444">AZ148+BA148</f>
        <v>141.47999999999999</v>
      </c>
      <c r="BC148" s="258">
        <f t="shared" si="440"/>
        <v>141480</v>
      </c>
      <c r="BD148" s="108">
        <v>-1.86</v>
      </c>
      <c r="BE148" s="108"/>
      <c r="BF148" s="37">
        <f t="shared" si="441"/>
        <v>141478.14000000001</v>
      </c>
      <c r="BG148" s="30"/>
      <c r="BH148" s="30"/>
      <c r="BI148" s="26">
        <f t="shared" si="442"/>
        <v>141478.14000000001</v>
      </c>
      <c r="BJ148" s="37"/>
      <c r="BK148" s="95">
        <v>123160</v>
      </c>
      <c r="BL148" s="117"/>
      <c r="BM148" s="108">
        <v>139.37</v>
      </c>
      <c r="BN148" s="259">
        <f t="shared" ref="BN148:BN215" si="445">BL148+BM148</f>
        <v>139.37</v>
      </c>
      <c r="BO148" s="226">
        <f t="shared" si="432"/>
        <v>123160</v>
      </c>
      <c r="BP148" s="162"/>
      <c r="BQ148" s="108">
        <v>-0.26</v>
      </c>
      <c r="BR148" s="226">
        <f t="shared" si="412"/>
        <v>-0.26</v>
      </c>
      <c r="BS148" s="30">
        <f t="shared" si="370"/>
        <v>123159.74</v>
      </c>
      <c r="BT148" s="108"/>
      <c r="BU148" s="108"/>
      <c r="BV148" s="108"/>
      <c r="BW148" s="108"/>
      <c r="BX148" s="108"/>
      <c r="BY148" s="114"/>
      <c r="BZ148" s="231"/>
      <c r="CA148" s="30">
        <f t="shared" si="435"/>
        <v>123159.74</v>
      </c>
      <c r="CB148" s="108"/>
      <c r="CC148" s="108"/>
      <c r="CD148" s="108"/>
      <c r="CE148" s="108"/>
      <c r="CF148" s="226">
        <f t="shared" si="415"/>
        <v>0</v>
      </c>
      <c r="CG148" s="30">
        <f t="shared" si="437"/>
        <v>123159.74</v>
      </c>
      <c r="CH148" s="108"/>
      <c r="CI148" s="108"/>
      <c r="CJ148" s="108"/>
      <c r="CK148" s="108"/>
      <c r="CL148" s="108"/>
      <c r="CM148" s="108"/>
      <c r="CN148" s="108"/>
      <c r="CO148" s="108"/>
      <c r="CP148" s="108"/>
      <c r="CQ148" s="178"/>
      <c r="CR148" s="226">
        <f t="shared" si="417"/>
        <v>0</v>
      </c>
      <c r="CS148" s="30">
        <f t="shared" si="439"/>
        <v>123159.74</v>
      </c>
      <c r="CT148" s="108"/>
      <c r="CU148" s="108"/>
      <c r="CV148" s="108"/>
      <c r="CW148" s="108"/>
      <c r="CX148" s="108"/>
      <c r="CY148" s="108"/>
      <c r="CZ148" s="108"/>
      <c r="DA148" s="108"/>
      <c r="DB148" s="108"/>
      <c r="DC148" s="108"/>
      <c r="DD148" s="108"/>
      <c r="DE148" s="226">
        <f t="shared" si="418"/>
        <v>0</v>
      </c>
      <c r="DF148" s="226">
        <f t="shared" si="419"/>
        <v>123159.74</v>
      </c>
      <c r="DG148" s="367">
        <f t="shared" si="420"/>
        <v>-0.26</v>
      </c>
    </row>
    <row r="149" spans="1:111" s="118" customFormat="1" ht="35.25" customHeight="1" x14ac:dyDescent="0.25">
      <c r="A149" s="105" t="s">
        <v>415</v>
      </c>
      <c r="B149" s="107" t="s">
        <v>416</v>
      </c>
      <c r="C149" s="101"/>
      <c r="D149" s="102"/>
      <c r="E149" s="103"/>
      <c r="F149" s="104"/>
      <c r="G149" s="101"/>
      <c r="H149" s="108"/>
      <c r="I149" s="108"/>
      <c r="J149" s="109"/>
      <c r="K149" s="110"/>
      <c r="L149" s="108"/>
      <c r="M149" s="108"/>
      <c r="N149" s="109"/>
      <c r="O149" s="110"/>
      <c r="P149" s="108"/>
      <c r="Q149" s="111"/>
      <c r="R149" s="19"/>
      <c r="S149" s="111"/>
      <c r="T149" s="22"/>
      <c r="U149" s="112"/>
      <c r="V149" s="113"/>
      <c r="W149" s="113"/>
      <c r="X149" s="25"/>
      <c r="Y149" s="111"/>
      <c r="Z149" s="114"/>
      <c r="AA149" s="111"/>
      <c r="AB149" s="27"/>
      <c r="AC149" s="28"/>
      <c r="AD149" s="111"/>
      <c r="AE149" s="29"/>
      <c r="AF149" s="108"/>
      <c r="AG149" s="31">
        <f>6577.13+8708.61</f>
        <v>15285.740000000002</v>
      </c>
      <c r="AH149" s="111"/>
      <c r="AI149" s="41">
        <f t="shared" si="285"/>
        <v>15285.740000000002</v>
      </c>
      <c r="AJ149" s="30"/>
      <c r="AK149" s="32">
        <v>0</v>
      </c>
      <c r="AL149" s="111"/>
      <c r="AM149" s="7">
        <f t="shared" si="287"/>
        <v>0</v>
      </c>
      <c r="AN149" s="79"/>
      <c r="AO149" s="108"/>
      <c r="AP149" s="42">
        <f t="shared" ref="AP149:AP220" si="446">AN149+AO149</f>
        <v>0</v>
      </c>
      <c r="AQ149" s="80"/>
      <c r="AR149" s="108"/>
      <c r="AS149" s="43">
        <f t="shared" ref="AS149:AS220" si="447">AQ149+AR149</f>
        <v>0</v>
      </c>
      <c r="AT149" s="81"/>
      <c r="AU149" s="108"/>
      <c r="AV149" s="44">
        <f t="shared" ref="AV149:AV220" si="448">AT149+AU149</f>
        <v>0</v>
      </c>
      <c r="AW149" s="115">
        <v>1736.31</v>
      </c>
      <c r="AX149" s="108">
        <v>-1736.31</v>
      </c>
      <c r="AY149" s="256">
        <f t="shared" si="443"/>
        <v>0</v>
      </c>
      <c r="AZ149" s="116">
        <v>2280.2600000000002</v>
      </c>
      <c r="BA149" s="108">
        <v>-224.53</v>
      </c>
      <c r="BB149" s="257">
        <f t="shared" si="444"/>
        <v>2055.73</v>
      </c>
      <c r="BC149" s="258">
        <f t="shared" si="440"/>
        <v>2055730</v>
      </c>
      <c r="BD149" s="108"/>
      <c r="BE149" s="108"/>
      <c r="BF149" s="37">
        <f t="shared" si="441"/>
        <v>2055730</v>
      </c>
      <c r="BG149" s="30"/>
      <c r="BH149" s="30"/>
      <c r="BI149" s="26">
        <f t="shared" si="442"/>
        <v>2055730</v>
      </c>
      <c r="BJ149" s="37">
        <v>2114080</v>
      </c>
      <c r="BK149" s="95">
        <v>2507780</v>
      </c>
      <c r="BL149" s="117">
        <v>2096.4299999999998</v>
      </c>
      <c r="BM149" s="108">
        <v>-101.67</v>
      </c>
      <c r="BN149" s="259">
        <f t="shared" si="445"/>
        <v>1994.7599999999998</v>
      </c>
      <c r="BO149" s="226">
        <f t="shared" si="432"/>
        <v>4621860</v>
      </c>
      <c r="BP149" s="162"/>
      <c r="BQ149" s="108">
        <v>-3.6</v>
      </c>
      <c r="BR149" s="226">
        <f t="shared" si="412"/>
        <v>-3.6</v>
      </c>
      <c r="BS149" s="30">
        <f t="shared" si="370"/>
        <v>4621856.4000000004</v>
      </c>
      <c r="BT149" s="108"/>
      <c r="BU149" s="108"/>
      <c r="BV149" s="108"/>
      <c r="BW149" s="108"/>
      <c r="BX149" s="108"/>
      <c r="BY149" s="114"/>
      <c r="BZ149" s="231"/>
      <c r="CA149" s="30">
        <f t="shared" si="435"/>
        <v>4621856.4000000004</v>
      </c>
      <c r="CB149" s="108"/>
      <c r="CC149" s="108"/>
      <c r="CD149" s="108"/>
      <c r="CE149" s="108"/>
      <c r="CF149" s="226">
        <f t="shared" si="415"/>
        <v>0</v>
      </c>
      <c r="CG149" s="30">
        <f t="shared" si="437"/>
        <v>4621856.4000000004</v>
      </c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78"/>
      <c r="CR149" s="226">
        <f t="shared" si="417"/>
        <v>0</v>
      </c>
      <c r="CS149" s="30">
        <f t="shared" si="439"/>
        <v>4621856.4000000004</v>
      </c>
      <c r="CT149" s="108"/>
      <c r="CU149" s="108"/>
      <c r="CV149" s="108"/>
      <c r="CW149" s="108"/>
      <c r="CX149" s="108"/>
      <c r="CY149" s="108"/>
      <c r="CZ149" s="108"/>
      <c r="DA149" s="108"/>
      <c r="DB149" s="108"/>
      <c r="DC149" s="108"/>
      <c r="DD149" s="108"/>
      <c r="DE149" s="226">
        <f t="shared" si="418"/>
        <v>0</v>
      </c>
      <c r="DF149" s="226">
        <f t="shared" si="419"/>
        <v>4621856.4000000004</v>
      </c>
      <c r="DG149" s="367">
        <f t="shared" si="420"/>
        <v>-3.6</v>
      </c>
    </row>
    <row r="150" spans="1:111" s="118" customFormat="1" ht="63" customHeight="1" x14ac:dyDescent="0.25">
      <c r="A150" s="105" t="s">
        <v>254</v>
      </c>
      <c r="B150" s="107" t="s">
        <v>255</v>
      </c>
      <c r="C150" s="101"/>
      <c r="D150" s="102"/>
      <c r="E150" s="103"/>
      <c r="F150" s="104"/>
      <c r="G150" s="101"/>
      <c r="H150" s="95"/>
      <c r="I150" s="95"/>
      <c r="J150" s="120"/>
      <c r="K150" s="121"/>
      <c r="L150" s="95"/>
      <c r="M150" s="95"/>
      <c r="N150" s="19">
        <f>J150+L150</f>
        <v>0</v>
      </c>
      <c r="O150" s="20">
        <f>K150+M150</f>
        <v>0</v>
      </c>
      <c r="P150" s="95"/>
      <c r="Q150" s="122"/>
      <c r="R150" s="19">
        <f t="shared" si="304"/>
        <v>0</v>
      </c>
      <c r="S150" s="122"/>
      <c r="T150" s="22">
        <f t="shared" si="382"/>
        <v>0</v>
      </c>
      <c r="U150" s="87">
        <v>32119</v>
      </c>
      <c r="V150" s="92"/>
      <c r="W150" s="95"/>
      <c r="X150" s="25">
        <f t="shared" si="281"/>
        <v>32119</v>
      </c>
      <c r="Y150" s="95"/>
      <c r="Z150" s="94">
        <v>35566</v>
      </c>
      <c r="AA150" s="95"/>
      <c r="AB150" s="27">
        <f t="shared" si="282"/>
        <v>35566</v>
      </c>
      <c r="AC150" s="28">
        <v>42586</v>
      </c>
      <c r="AD150" s="95"/>
      <c r="AE150" s="29">
        <f t="shared" si="283"/>
        <v>42586</v>
      </c>
      <c r="AF150" s="95">
        <v>47865</v>
      </c>
      <c r="AG150" s="31">
        <v>0</v>
      </c>
      <c r="AH150" s="95"/>
      <c r="AI150" s="41">
        <f t="shared" si="285"/>
        <v>0</v>
      </c>
      <c r="AJ150" s="30">
        <v>47665</v>
      </c>
      <c r="AK150" s="32">
        <v>0</v>
      </c>
      <c r="AL150" s="95"/>
      <c r="AM150" s="7">
        <f t="shared" si="287"/>
        <v>0</v>
      </c>
      <c r="AN150" s="88"/>
      <c r="AO150" s="95"/>
      <c r="AP150" s="42">
        <f t="shared" si="446"/>
        <v>0</v>
      </c>
      <c r="AQ150" s="89"/>
      <c r="AR150" s="95"/>
      <c r="AS150" s="43">
        <f t="shared" si="447"/>
        <v>0</v>
      </c>
      <c r="AT150" s="90"/>
      <c r="AU150" s="95"/>
      <c r="AV150" s="44">
        <f t="shared" si="448"/>
        <v>0</v>
      </c>
      <c r="AW150" s="96">
        <v>2305.06</v>
      </c>
      <c r="AX150" s="95"/>
      <c r="AY150" s="256">
        <f t="shared" si="443"/>
        <v>2305.06</v>
      </c>
      <c r="AZ150" s="97"/>
      <c r="BA150" s="95"/>
      <c r="BB150" s="257">
        <f t="shared" si="444"/>
        <v>0</v>
      </c>
      <c r="BC150" s="258">
        <f t="shared" si="440"/>
        <v>0</v>
      </c>
      <c r="BD150" s="95"/>
      <c r="BE150" s="95"/>
      <c r="BF150" s="37">
        <f t="shared" si="441"/>
        <v>0</v>
      </c>
      <c r="BG150" s="30"/>
      <c r="BH150" s="30"/>
      <c r="BI150" s="26">
        <f t="shared" si="442"/>
        <v>0</v>
      </c>
      <c r="BJ150" s="37">
        <v>3000000</v>
      </c>
      <c r="BK150" s="95"/>
      <c r="BL150" s="98"/>
      <c r="BM150" s="95"/>
      <c r="BN150" s="259">
        <f t="shared" si="445"/>
        <v>0</v>
      </c>
      <c r="BO150" s="226">
        <f t="shared" si="432"/>
        <v>3000000</v>
      </c>
      <c r="BP150" s="161"/>
      <c r="BQ150" s="95"/>
      <c r="BR150" s="226">
        <f t="shared" si="412"/>
        <v>0</v>
      </c>
      <c r="BS150" s="30">
        <f t="shared" si="370"/>
        <v>3000000</v>
      </c>
      <c r="BT150" s="95"/>
      <c r="BU150" s="95"/>
      <c r="BV150" s="95"/>
      <c r="BW150" s="95"/>
      <c r="BX150" s="95"/>
      <c r="BY150" s="94"/>
      <c r="BZ150" s="230"/>
      <c r="CA150" s="30">
        <f t="shared" si="435"/>
        <v>3000000</v>
      </c>
      <c r="CB150" s="95"/>
      <c r="CC150" s="95"/>
      <c r="CD150" s="95"/>
      <c r="CE150" s="95"/>
      <c r="CF150" s="226">
        <f t="shared" si="415"/>
        <v>0</v>
      </c>
      <c r="CG150" s="30">
        <f t="shared" si="437"/>
        <v>3000000</v>
      </c>
      <c r="CH150" s="95">
        <v>-656984.13</v>
      </c>
      <c r="CI150" s="95"/>
      <c r="CJ150" s="95"/>
      <c r="CK150" s="95"/>
      <c r="CL150" s="95"/>
      <c r="CM150" s="95"/>
      <c r="CN150" s="95"/>
      <c r="CO150" s="95"/>
      <c r="CP150" s="95"/>
      <c r="CQ150" s="177"/>
      <c r="CR150" s="226">
        <f t="shared" si="417"/>
        <v>-656984.13</v>
      </c>
      <c r="CS150" s="30">
        <f t="shared" si="439"/>
        <v>2343015.87</v>
      </c>
      <c r="CT150" s="95"/>
      <c r="CU150" s="95"/>
      <c r="CV150" s="95"/>
      <c r="CW150" s="95"/>
      <c r="CX150" s="95"/>
      <c r="CY150" s="95"/>
      <c r="CZ150" s="95"/>
      <c r="DA150" s="95"/>
      <c r="DB150" s="95"/>
      <c r="DC150" s="95"/>
      <c r="DD150" s="95"/>
      <c r="DE150" s="226">
        <f t="shared" si="418"/>
        <v>0</v>
      </c>
      <c r="DF150" s="226">
        <f t="shared" si="419"/>
        <v>2343015.87</v>
      </c>
      <c r="DG150" s="367">
        <f t="shared" si="420"/>
        <v>-656984.13</v>
      </c>
    </row>
    <row r="151" spans="1:111" s="118" customFormat="1" ht="52.5" hidden="1" customHeight="1" x14ac:dyDescent="0.25">
      <c r="A151" s="119" t="s">
        <v>256</v>
      </c>
      <c r="B151" s="107" t="s">
        <v>257</v>
      </c>
      <c r="C151" s="101"/>
      <c r="D151" s="102"/>
      <c r="E151" s="103"/>
      <c r="F151" s="104"/>
      <c r="G151" s="101"/>
      <c r="H151" s="95"/>
      <c r="I151" s="95"/>
      <c r="J151" s="120"/>
      <c r="K151" s="121"/>
      <c r="L151" s="95"/>
      <c r="M151" s="95"/>
      <c r="N151" s="19"/>
      <c r="O151" s="20"/>
      <c r="P151" s="95"/>
      <c r="Q151" s="122"/>
      <c r="R151" s="19"/>
      <c r="S151" s="122">
        <v>66759.14</v>
      </c>
      <c r="T151" s="22">
        <f t="shared" si="382"/>
        <v>66759.14</v>
      </c>
      <c r="U151" s="87">
        <v>66759.14</v>
      </c>
      <c r="V151" s="92">
        <v>-16759.14</v>
      </c>
      <c r="W151" s="95"/>
      <c r="X151" s="25">
        <f t="shared" si="281"/>
        <v>50000</v>
      </c>
      <c r="Y151" s="95"/>
      <c r="Z151" s="94"/>
      <c r="AA151" s="95"/>
      <c r="AB151" s="27">
        <f t="shared" si="282"/>
        <v>0</v>
      </c>
      <c r="AC151" s="28"/>
      <c r="AD151" s="95">
        <v>2755.14</v>
      </c>
      <c r="AE151" s="29">
        <f t="shared" si="283"/>
        <v>2755.14</v>
      </c>
      <c r="AF151" s="95">
        <v>0</v>
      </c>
      <c r="AG151" s="31">
        <v>0</v>
      </c>
      <c r="AH151" s="95"/>
      <c r="AI151" s="41">
        <f t="shared" si="285"/>
        <v>0</v>
      </c>
      <c r="AJ151" s="30">
        <v>0</v>
      </c>
      <c r="AK151" s="32">
        <v>0</v>
      </c>
      <c r="AL151" s="95"/>
      <c r="AM151" s="7">
        <f t="shared" si="287"/>
        <v>0</v>
      </c>
      <c r="AN151" s="88"/>
      <c r="AO151" s="95"/>
      <c r="AP151" s="42">
        <f t="shared" si="446"/>
        <v>0</v>
      </c>
      <c r="AQ151" s="89"/>
      <c r="AR151" s="95"/>
      <c r="AS151" s="43">
        <f t="shared" si="447"/>
        <v>0</v>
      </c>
      <c r="AT151" s="90"/>
      <c r="AU151" s="95"/>
      <c r="AV151" s="44">
        <f t="shared" si="448"/>
        <v>0</v>
      </c>
      <c r="AW151" s="96"/>
      <c r="AX151" s="95"/>
      <c r="AY151" s="256">
        <f t="shared" si="443"/>
        <v>0</v>
      </c>
      <c r="AZ151" s="97"/>
      <c r="BA151" s="95"/>
      <c r="BB151" s="257">
        <f t="shared" si="444"/>
        <v>0</v>
      </c>
      <c r="BC151" s="258">
        <f t="shared" si="440"/>
        <v>0</v>
      </c>
      <c r="BD151" s="95"/>
      <c r="BE151" s="95"/>
      <c r="BF151" s="37">
        <f t="shared" si="441"/>
        <v>0</v>
      </c>
      <c r="BG151" s="30"/>
      <c r="BH151" s="30"/>
      <c r="BI151" s="26">
        <f t="shared" si="442"/>
        <v>0</v>
      </c>
      <c r="BJ151" s="37"/>
      <c r="BK151" s="95"/>
      <c r="BL151" s="98"/>
      <c r="BM151" s="95"/>
      <c r="BN151" s="259">
        <f t="shared" si="445"/>
        <v>0</v>
      </c>
      <c r="BO151" s="226">
        <f t="shared" si="432"/>
        <v>0</v>
      </c>
      <c r="BP151" s="161"/>
      <c r="BQ151" s="95"/>
      <c r="BR151" s="226">
        <f t="shared" si="412"/>
        <v>0</v>
      </c>
      <c r="BS151" s="30">
        <f t="shared" si="370"/>
        <v>0</v>
      </c>
      <c r="BT151" s="95"/>
      <c r="BU151" s="95"/>
      <c r="BV151" s="95"/>
      <c r="BW151" s="95"/>
      <c r="BX151" s="95"/>
      <c r="BY151" s="94"/>
      <c r="BZ151" s="230"/>
      <c r="CA151" s="30">
        <f t="shared" si="435"/>
        <v>0</v>
      </c>
      <c r="CB151" s="95"/>
      <c r="CC151" s="95"/>
      <c r="CD151" s="95"/>
      <c r="CE151" s="95"/>
      <c r="CF151" s="226">
        <f t="shared" si="415"/>
        <v>0</v>
      </c>
      <c r="CG151" s="30">
        <f t="shared" si="437"/>
        <v>0</v>
      </c>
      <c r="CH151" s="95"/>
      <c r="CI151" s="95"/>
      <c r="CJ151" s="95"/>
      <c r="CK151" s="95"/>
      <c r="CL151" s="95"/>
      <c r="CM151" s="95"/>
      <c r="CN151" s="95"/>
      <c r="CO151" s="95"/>
      <c r="CP151" s="95"/>
      <c r="CQ151" s="177"/>
      <c r="CR151" s="226">
        <f t="shared" si="417"/>
        <v>0</v>
      </c>
      <c r="CS151" s="30">
        <f t="shared" si="439"/>
        <v>0</v>
      </c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D151" s="95"/>
      <c r="DE151" s="226">
        <f t="shared" si="418"/>
        <v>0</v>
      </c>
      <c r="DF151" s="226">
        <f t="shared" si="419"/>
        <v>0</v>
      </c>
      <c r="DG151" s="367">
        <f t="shared" si="420"/>
        <v>0</v>
      </c>
    </row>
    <row r="152" spans="1:111" s="118" customFormat="1" ht="52.5" hidden="1" customHeight="1" x14ac:dyDescent="0.25">
      <c r="A152" s="119"/>
      <c r="B152" s="107"/>
      <c r="C152" s="101"/>
      <c r="D152" s="102"/>
      <c r="E152" s="103"/>
      <c r="F152" s="104"/>
      <c r="G152" s="101"/>
      <c r="H152" s="95"/>
      <c r="I152" s="95"/>
      <c r="J152" s="120"/>
      <c r="K152" s="121"/>
      <c r="L152" s="95"/>
      <c r="M152" s="95"/>
      <c r="N152" s="19"/>
      <c r="O152" s="20"/>
      <c r="P152" s="95"/>
      <c r="Q152" s="122"/>
      <c r="R152" s="19"/>
      <c r="S152" s="122"/>
      <c r="T152" s="22"/>
      <c r="U152" s="87"/>
      <c r="V152" s="92">
        <v>4646.29</v>
      </c>
      <c r="W152" s="95"/>
      <c r="X152" s="25">
        <f t="shared" si="281"/>
        <v>4646.29</v>
      </c>
      <c r="Y152" s="95"/>
      <c r="Z152" s="94"/>
      <c r="AA152" s="95"/>
      <c r="AB152" s="27">
        <f t="shared" si="282"/>
        <v>0</v>
      </c>
      <c r="AC152" s="28"/>
      <c r="AD152" s="95"/>
      <c r="AE152" s="29">
        <f t="shared" si="283"/>
        <v>0</v>
      </c>
      <c r="AF152" s="95"/>
      <c r="AG152" s="31"/>
      <c r="AH152" s="95"/>
      <c r="AI152" s="41">
        <f t="shared" si="285"/>
        <v>0</v>
      </c>
      <c r="AJ152" s="30"/>
      <c r="AK152" s="32"/>
      <c r="AL152" s="95"/>
      <c r="AM152" s="7">
        <f t="shared" si="287"/>
        <v>0</v>
      </c>
      <c r="AN152" s="88"/>
      <c r="AO152" s="95"/>
      <c r="AP152" s="42">
        <f t="shared" si="446"/>
        <v>0</v>
      </c>
      <c r="AQ152" s="89"/>
      <c r="AR152" s="95"/>
      <c r="AS152" s="43">
        <f t="shared" si="447"/>
        <v>0</v>
      </c>
      <c r="AT152" s="90"/>
      <c r="AU152" s="95"/>
      <c r="AV152" s="44">
        <f t="shared" si="448"/>
        <v>0</v>
      </c>
      <c r="AW152" s="96"/>
      <c r="AX152" s="95"/>
      <c r="AY152" s="256">
        <f t="shared" si="443"/>
        <v>0</v>
      </c>
      <c r="AZ152" s="97"/>
      <c r="BA152" s="95"/>
      <c r="BB152" s="257">
        <f t="shared" si="444"/>
        <v>0</v>
      </c>
      <c r="BC152" s="258">
        <f t="shared" si="440"/>
        <v>0</v>
      </c>
      <c r="BD152" s="95"/>
      <c r="BE152" s="95"/>
      <c r="BF152" s="37">
        <f t="shared" si="441"/>
        <v>0</v>
      </c>
      <c r="BG152" s="30"/>
      <c r="BH152" s="30"/>
      <c r="BI152" s="26">
        <f t="shared" si="442"/>
        <v>0</v>
      </c>
      <c r="BJ152" s="37"/>
      <c r="BK152" s="95"/>
      <c r="BL152" s="98"/>
      <c r="BM152" s="95"/>
      <c r="BN152" s="259">
        <f t="shared" si="445"/>
        <v>0</v>
      </c>
      <c r="BO152" s="226">
        <f t="shared" si="432"/>
        <v>0</v>
      </c>
      <c r="BP152" s="161"/>
      <c r="BQ152" s="95"/>
      <c r="BR152" s="226">
        <f t="shared" si="412"/>
        <v>0</v>
      </c>
      <c r="BS152" s="30">
        <f t="shared" si="370"/>
        <v>0</v>
      </c>
      <c r="BT152" s="95"/>
      <c r="BU152" s="95"/>
      <c r="BV152" s="95"/>
      <c r="BW152" s="95"/>
      <c r="BX152" s="95"/>
      <c r="BY152" s="94"/>
      <c r="BZ152" s="230"/>
      <c r="CA152" s="30">
        <f t="shared" si="435"/>
        <v>0</v>
      </c>
      <c r="CB152" s="95"/>
      <c r="CC152" s="95"/>
      <c r="CD152" s="95"/>
      <c r="CE152" s="95"/>
      <c r="CF152" s="226">
        <f t="shared" si="415"/>
        <v>0</v>
      </c>
      <c r="CG152" s="30">
        <f t="shared" si="437"/>
        <v>0</v>
      </c>
      <c r="CH152" s="95"/>
      <c r="CI152" s="95"/>
      <c r="CJ152" s="95"/>
      <c r="CK152" s="95"/>
      <c r="CL152" s="95"/>
      <c r="CM152" s="95"/>
      <c r="CN152" s="95"/>
      <c r="CO152" s="95"/>
      <c r="CP152" s="95"/>
      <c r="CQ152" s="177"/>
      <c r="CR152" s="226">
        <f t="shared" si="417"/>
        <v>0</v>
      </c>
      <c r="CS152" s="30">
        <f t="shared" si="439"/>
        <v>0</v>
      </c>
      <c r="CT152" s="95"/>
      <c r="CU152" s="95"/>
      <c r="CV152" s="95"/>
      <c r="CW152" s="95"/>
      <c r="CX152" s="95"/>
      <c r="CY152" s="95"/>
      <c r="CZ152" s="95"/>
      <c r="DA152" s="95"/>
      <c r="DB152" s="95"/>
      <c r="DC152" s="95"/>
      <c r="DD152" s="95"/>
      <c r="DE152" s="226">
        <f t="shared" si="418"/>
        <v>0</v>
      </c>
      <c r="DF152" s="226">
        <f t="shared" si="419"/>
        <v>0</v>
      </c>
      <c r="DG152" s="367">
        <f t="shared" si="420"/>
        <v>0</v>
      </c>
    </row>
    <row r="153" spans="1:111" s="118" customFormat="1" ht="52.5" customHeight="1" x14ac:dyDescent="0.25">
      <c r="A153" s="119" t="s">
        <v>258</v>
      </c>
      <c r="B153" s="107" t="s">
        <v>259</v>
      </c>
      <c r="C153" s="101"/>
      <c r="D153" s="102"/>
      <c r="E153" s="103"/>
      <c r="F153" s="104"/>
      <c r="G153" s="101"/>
      <c r="H153" s="95"/>
      <c r="I153" s="95"/>
      <c r="J153" s="120"/>
      <c r="K153" s="121"/>
      <c r="L153" s="95"/>
      <c r="M153" s="95"/>
      <c r="N153" s="19"/>
      <c r="O153" s="20"/>
      <c r="P153" s="95"/>
      <c r="Q153" s="122"/>
      <c r="R153" s="19"/>
      <c r="S153" s="122"/>
      <c r="T153" s="22"/>
      <c r="U153" s="87"/>
      <c r="V153" s="92"/>
      <c r="W153" s="95"/>
      <c r="X153" s="25"/>
      <c r="Y153" s="95"/>
      <c r="Z153" s="94"/>
      <c r="AA153" s="95"/>
      <c r="AB153" s="27"/>
      <c r="AC153" s="28"/>
      <c r="AD153" s="95"/>
      <c r="AE153" s="29"/>
      <c r="AF153" s="95"/>
      <c r="AG153" s="123">
        <v>100</v>
      </c>
      <c r="AH153" s="95"/>
      <c r="AI153" s="41">
        <f t="shared" si="285"/>
        <v>100</v>
      </c>
      <c r="AJ153" s="30"/>
      <c r="AK153" s="32">
        <v>0</v>
      </c>
      <c r="AL153" s="95">
        <v>100</v>
      </c>
      <c r="AM153" s="7">
        <f t="shared" si="287"/>
        <v>100</v>
      </c>
      <c r="AN153" s="88">
        <v>100</v>
      </c>
      <c r="AO153" s="95"/>
      <c r="AP153" s="42">
        <f t="shared" si="446"/>
        <v>100</v>
      </c>
      <c r="AQ153" s="89">
        <v>100</v>
      </c>
      <c r="AR153" s="95"/>
      <c r="AS153" s="43">
        <f t="shared" si="447"/>
        <v>100</v>
      </c>
      <c r="AT153" s="90">
        <v>100</v>
      </c>
      <c r="AU153" s="95"/>
      <c r="AV153" s="44">
        <f t="shared" si="448"/>
        <v>100</v>
      </c>
      <c r="AW153" s="96">
        <v>100</v>
      </c>
      <c r="AX153" s="95"/>
      <c r="AY153" s="256">
        <f t="shared" si="443"/>
        <v>100</v>
      </c>
      <c r="AZ153" s="97">
        <v>100</v>
      </c>
      <c r="BA153" s="95"/>
      <c r="BB153" s="257">
        <f t="shared" si="444"/>
        <v>100</v>
      </c>
      <c r="BC153" s="258">
        <f t="shared" si="440"/>
        <v>100000</v>
      </c>
      <c r="BD153" s="95"/>
      <c r="BE153" s="95"/>
      <c r="BF153" s="37">
        <f t="shared" si="441"/>
        <v>100000</v>
      </c>
      <c r="BG153" s="30"/>
      <c r="BH153" s="30"/>
      <c r="BI153" s="26">
        <f t="shared" si="442"/>
        <v>100000</v>
      </c>
      <c r="BJ153" s="37">
        <v>100000</v>
      </c>
      <c r="BK153" s="95"/>
      <c r="BL153" s="98">
        <v>100</v>
      </c>
      <c r="BM153" s="95"/>
      <c r="BN153" s="259">
        <f t="shared" si="445"/>
        <v>100</v>
      </c>
      <c r="BO153" s="226">
        <f t="shared" si="432"/>
        <v>100000</v>
      </c>
      <c r="BP153" s="161"/>
      <c r="BQ153" s="95"/>
      <c r="BR153" s="226">
        <f t="shared" si="412"/>
        <v>0</v>
      </c>
      <c r="BS153" s="30">
        <f t="shared" si="370"/>
        <v>100000</v>
      </c>
      <c r="BT153" s="95"/>
      <c r="BU153" s="95"/>
      <c r="BV153" s="95"/>
      <c r="BW153" s="95"/>
      <c r="BX153" s="95"/>
      <c r="BY153" s="94"/>
      <c r="BZ153" s="230"/>
      <c r="CA153" s="30">
        <f t="shared" si="435"/>
        <v>100000</v>
      </c>
      <c r="CB153" s="95"/>
      <c r="CC153" s="95"/>
      <c r="CD153" s="95"/>
      <c r="CE153" s="95"/>
      <c r="CF153" s="226">
        <f t="shared" si="415"/>
        <v>0</v>
      </c>
      <c r="CG153" s="30">
        <f t="shared" si="437"/>
        <v>100000</v>
      </c>
      <c r="CH153" s="95"/>
      <c r="CI153" s="95"/>
      <c r="CJ153" s="95"/>
      <c r="CK153" s="95"/>
      <c r="CL153" s="95"/>
      <c r="CM153" s="95"/>
      <c r="CN153" s="95"/>
      <c r="CO153" s="95"/>
      <c r="CP153" s="95"/>
      <c r="CQ153" s="177"/>
      <c r="CR153" s="226">
        <f t="shared" si="417"/>
        <v>0</v>
      </c>
      <c r="CS153" s="30">
        <f t="shared" si="439"/>
        <v>100000</v>
      </c>
      <c r="CT153" s="95"/>
      <c r="CU153" s="95"/>
      <c r="CV153" s="95"/>
      <c r="CW153" s="95"/>
      <c r="CX153" s="95"/>
      <c r="CY153" s="95"/>
      <c r="CZ153" s="95"/>
      <c r="DA153" s="95"/>
      <c r="DB153" s="95"/>
      <c r="DC153" s="95"/>
      <c r="DD153" s="95"/>
      <c r="DE153" s="226">
        <f t="shared" si="418"/>
        <v>0</v>
      </c>
      <c r="DF153" s="226">
        <f t="shared" si="419"/>
        <v>100000</v>
      </c>
      <c r="DG153" s="367">
        <f t="shared" si="420"/>
        <v>0</v>
      </c>
    </row>
    <row r="154" spans="1:111" s="118" customFormat="1" ht="43.5" hidden="1" customHeight="1" x14ac:dyDescent="0.25">
      <c r="A154" s="119" t="s">
        <v>260</v>
      </c>
      <c r="B154" s="107" t="s">
        <v>261</v>
      </c>
      <c r="C154" s="101"/>
      <c r="D154" s="102"/>
      <c r="E154" s="103"/>
      <c r="F154" s="104"/>
      <c r="G154" s="101"/>
      <c r="H154" s="95"/>
      <c r="I154" s="95"/>
      <c r="J154" s="120"/>
      <c r="K154" s="121"/>
      <c r="L154" s="95"/>
      <c r="M154" s="95"/>
      <c r="N154" s="19"/>
      <c r="O154" s="20"/>
      <c r="P154" s="95"/>
      <c r="Q154" s="122"/>
      <c r="R154" s="19"/>
      <c r="S154" s="122"/>
      <c r="T154" s="22"/>
      <c r="U154" s="87"/>
      <c r="V154" s="92"/>
      <c r="W154" s="95"/>
      <c r="X154" s="25"/>
      <c r="Y154" s="95"/>
      <c r="Z154" s="94"/>
      <c r="AA154" s="95"/>
      <c r="AB154" s="27"/>
      <c r="AC154" s="28"/>
      <c r="AD154" s="95"/>
      <c r="AE154" s="29"/>
      <c r="AF154" s="95">
        <v>0</v>
      </c>
      <c r="AG154" s="31">
        <v>4470.51</v>
      </c>
      <c r="AH154" s="95">
        <v>-193.52</v>
      </c>
      <c r="AI154" s="41">
        <f t="shared" si="285"/>
        <v>4276.99</v>
      </c>
      <c r="AJ154" s="30">
        <v>0</v>
      </c>
      <c r="AK154" s="32">
        <v>0</v>
      </c>
      <c r="AL154" s="95"/>
      <c r="AM154" s="7">
        <f t="shared" si="287"/>
        <v>0</v>
      </c>
      <c r="AN154" s="88"/>
      <c r="AO154" s="95"/>
      <c r="AP154" s="42">
        <f t="shared" si="446"/>
        <v>0</v>
      </c>
      <c r="AQ154" s="89"/>
      <c r="AR154" s="95"/>
      <c r="AS154" s="43">
        <f t="shared" si="447"/>
        <v>0</v>
      </c>
      <c r="AT154" s="90"/>
      <c r="AU154" s="95"/>
      <c r="AV154" s="44">
        <f t="shared" si="448"/>
        <v>0</v>
      </c>
      <c r="AW154" s="96"/>
      <c r="AX154" s="95"/>
      <c r="AY154" s="256">
        <f t="shared" si="443"/>
        <v>0</v>
      </c>
      <c r="AZ154" s="97"/>
      <c r="BA154" s="95"/>
      <c r="BB154" s="257">
        <f t="shared" si="444"/>
        <v>0</v>
      </c>
      <c r="BC154" s="258">
        <f t="shared" si="440"/>
        <v>0</v>
      </c>
      <c r="BD154" s="95"/>
      <c r="BE154" s="95"/>
      <c r="BF154" s="37">
        <f t="shared" si="441"/>
        <v>0</v>
      </c>
      <c r="BG154" s="30"/>
      <c r="BH154" s="30"/>
      <c r="BI154" s="26">
        <f t="shared" si="442"/>
        <v>0</v>
      </c>
      <c r="BJ154" s="37"/>
      <c r="BK154" s="95"/>
      <c r="BL154" s="98"/>
      <c r="BM154" s="95"/>
      <c r="BN154" s="259">
        <f t="shared" si="445"/>
        <v>0</v>
      </c>
      <c r="BO154" s="226">
        <f t="shared" si="432"/>
        <v>0</v>
      </c>
      <c r="BP154" s="161"/>
      <c r="BQ154" s="95"/>
      <c r="BR154" s="226">
        <f t="shared" si="412"/>
        <v>0</v>
      </c>
      <c r="BS154" s="30">
        <f t="shared" si="370"/>
        <v>0</v>
      </c>
      <c r="BT154" s="95"/>
      <c r="BU154" s="95"/>
      <c r="BV154" s="95"/>
      <c r="BW154" s="95"/>
      <c r="BX154" s="95"/>
      <c r="BY154" s="94"/>
      <c r="BZ154" s="230"/>
      <c r="CA154" s="30">
        <f t="shared" si="435"/>
        <v>0</v>
      </c>
      <c r="CB154" s="95"/>
      <c r="CC154" s="95"/>
      <c r="CD154" s="95"/>
      <c r="CE154" s="95"/>
      <c r="CF154" s="226">
        <f t="shared" si="415"/>
        <v>0</v>
      </c>
      <c r="CG154" s="30">
        <f t="shared" si="437"/>
        <v>0</v>
      </c>
      <c r="CH154" s="95"/>
      <c r="CI154" s="95"/>
      <c r="CJ154" s="95"/>
      <c r="CK154" s="95"/>
      <c r="CL154" s="95"/>
      <c r="CM154" s="95"/>
      <c r="CN154" s="95"/>
      <c r="CO154" s="95"/>
      <c r="CP154" s="95"/>
      <c r="CQ154" s="177"/>
      <c r="CR154" s="226">
        <f t="shared" si="417"/>
        <v>0</v>
      </c>
      <c r="CS154" s="30">
        <f t="shared" si="439"/>
        <v>0</v>
      </c>
      <c r="CT154" s="95"/>
      <c r="CU154" s="95"/>
      <c r="CV154" s="95"/>
      <c r="CW154" s="95"/>
      <c r="CX154" s="95"/>
      <c r="CY154" s="95"/>
      <c r="CZ154" s="95"/>
      <c r="DA154" s="95"/>
      <c r="DB154" s="95"/>
      <c r="DC154" s="95"/>
      <c r="DD154" s="95"/>
      <c r="DE154" s="226">
        <f t="shared" si="418"/>
        <v>0</v>
      </c>
      <c r="DF154" s="226">
        <f t="shared" si="419"/>
        <v>0</v>
      </c>
      <c r="DG154" s="367">
        <f t="shared" si="420"/>
        <v>0</v>
      </c>
    </row>
    <row r="155" spans="1:111" s="118" customFormat="1" ht="43.5" customHeight="1" x14ac:dyDescent="0.25">
      <c r="A155" s="119" t="s">
        <v>420</v>
      </c>
      <c r="B155" s="107" t="s">
        <v>421</v>
      </c>
      <c r="C155" s="101"/>
      <c r="D155" s="102"/>
      <c r="E155" s="103"/>
      <c r="F155" s="104"/>
      <c r="G155" s="101"/>
      <c r="H155" s="95"/>
      <c r="I155" s="95"/>
      <c r="J155" s="120"/>
      <c r="K155" s="121"/>
      <c r="L155" s="95"/>
      <c r="M155" s="95"/>
      <c r="N155" s="19"/>
      <c r="O155" s="20"/>
      <c r="P155" s="95"/>
      <c r="Q155" s="122"/>
      <c r="R155" s="19"/>
      <c r="S155" s="122"/>
      <c r="T155" s="22"/>
      <c r="U155" s="87"/>
      <c r="V155" s="92"/>
      <c r="W155" s="95"/>
      <c r="X155" s="25"/>
      <c r="Y155" s="95"/>
      <c r="Z155" s="94"/>
      <c r="AA155" s="95"/>
      <c r="AB155" s="27"/>
      <c r="AC155" s="28"/>
      <c r="AD155" s="95"/>
      <c r="AE155" s="29"/>
      <c r="AF155" s="95"/>
      <c r="AG155" s="31"/>
      <c r="AH155" s="95"/>
      <c r="AI155" s="41"/>
      <c r="AJ155" s="30"/>
      <c r="AK155" s="32"/>
      <c r="AL155" s="95"/>
      <c r="AM155" s="7"/>
      <c r="AN155" s="88"/>
      <c r="AO155" s="95"/>
      <c r="AP155" s="42"/>
      <c r="AQ155" s="89"/>
      <c r="AR155" s="95"/>
      <c r="AS155" s="43"/>
      <c r="AT155" s="90"/>
      <c r="AU155" s="95"/>
      <c r="AV155" s="44"/>
      <c r="AW155" s="96"/>
      <c r="AX155" s="95"/>
      <c r="AY155" s="256"/>
      <c r="AZ155" s="97"/>
      <c r="BA155" s="95"/>
      <c r="BB155" s="257"/>
      <c r="BC155" s="258"/>
      <c r="BD155" s="95"/>
      <c r="BE155" s="95"/>
      <c r="BF155" s="37"/>
      <c r="BG155" s="30"/>
      <c r="BH155" s="30"/>
      <c r="BI155" s="26"/>
      <c r="BJ155" s="37"/>
      <c r="BK155" s="95"/>
      <c r="BL155" s="98"/>
      <c r="BM155" s="95"/>
      <c r="BN155" s="259"/>
      <c r="BO155" s="226"/>
      <c r="BP155" s="161"/>
      <c r="BQ155" s="95"/>
      <c r="BR155" s="226">
        <f t="shared" si="412"/>
        <v>0</v>
      </c>
      <c r="BS155" s="30"/>
      <c r="BT155" s="95"/>
      <c r="BU155" s="95">
        <v>53638427.850000001</v>
      </c>
      <c r="BV155" s="95"/>
      <c r="BW155" s="95"/>
      <c r="BX155" s="95"/>
      <c r="BY155" s="94"/>
      <c r="BZ155" s="230"/>
      <c r="CA155" s="30">
        <f t="shared" si="435"/>
        <v>53638427.850000001</v>
      </c>
      <c r="CB155" s="95"/>
      <c r="CC155" s="95"/>
      <c r="CD155" s="95"/>
      <c r="CE155" s="95"/>
      <c r="CF155" s="226">
        <f t="shared" si="415"/>
        <v>0</v>
      </c>
      <c r="CG155" s="30">
        <f t="shared" si="437"/>
        <v>53638427.850000001</v>
      </c>
      <c r="CH155" s="95"/>
      <c r="CI155" s="95"/>
      <c r="CJ155" s="95"/>
      <c r="CK155" s="95"/>
      <c r="CL155" s="95"/>
      <c r="CM155" s="95"/>
      <c r="CN155" s="95"/>
      <c r="CO155" s="95"/>
      <c r="CP155" s="95"/>
      <c r="CQ155" s="177"/>
      <c r="CR155" s="226">
        <f t="shared" si="417"/>
        <v>0</v>
      </c>
      <c r="CS155" s="30">
        <f t="shared" si="439"/>
        <v>53638427.850000001</v>
      </c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226">
        <f t="shared" si="418"/>
        <v>0</v>
      </c>
      <c r="DF155" s="226">
        <f t="shared" si="419"/>
        <v>53638427.850000001</v>
      </c>
      <c r="DG155" s="367">
        <f t="shared" si="420"/>
        <v>0</v>
      </c>
    </row>
    <row r="156" spans="1:111" s="118" customFormat="1" ht="52.5" customHeight="1" x14ac:dyDescent="0.25">
      <c r="A156" s="119" t="s">
        <v>422</v>
      </c>
      <c r="B156" s="107" t="s">
        <v>423</v>
      </c>
      <c r="C156" s="101"/>
      <c r="D156" s="102"/>
      <c r="E156" s="103"/>
      <c r="F156" s="104"/>
      <c r="G156" s="101"/>
      <c r="H156" s="95"/>
      <c r="I156" s="95"/>
      <c r="J156" s="120"/>
      <c r="K156" s="121"/>
      <c r="L156" s="95"/>
      <c r="M156" s="95"/>
      <c r="N156" s="19"/>
      <c r="O156" s="20"/>
      <c r="P156" s="95"/>
      <c r="Q156" s="122"/>
      <c r="R156" s="19"/>
      <c r="S156" s="122"/>
      <c r="T156" s="22"/>
      <c r="U156" s="87"/>
      <c r="V156" s="92"/>
      <c r="W156" s="95"/>
      <c r="X156" s="25"/>
      <c r="Y156" s="95"/>
      <c r="Z156" s="94"/>
      <c r="AA156" s="95"/>
      <c r="AB156" s="27"/>
      <c r="AC156" s="28"/>
      <c r="AD156" s="95"/>
      <c r="AE156" s="29"/>
      <c r="AF156" s="95"/>
      <c r="AG156" s="31"/>
      <c r="AH156" s="95"/>
      <c r="AI156" s="41"/>
      <c r="AJ156" s="30"/>
      <c r="AK156" s="32"/>
      <c r="AL156" s="95"/>
      <c r="AM156" s="7"/>
      <c r="AN156" s="88"/>
      <c r="AO156" s="95"/>
      <c r="AP156" s="42"/>
      <c r="AQ156" s="89"/>
      <c r="AR156" s="95"/>
      <c r="AS156" s="43"/>
      <c r="AT156" s="90"/>
      <c r="AU156" s="95"/>
      <c r="AV156" s="44"/>
      <c r="AW156" s="96"/>
      <c r="AX156" s="95"/>
      <c r="AY156" s="256"/>
      <c r="AZ156" s="97"/>
      <c r="BA156" s="95"/>
      <c r="BB156" s="257"/>
      <c r="BC156" s="258"/>
      <c r="BD156" s="95"/>
      <c r="BE156" s="95"/>
      <c r="BF156" s="37"/>
      <c r="BG156" s="30"/>
      <c r="BH156" s="30"/>
      <c r="BI156" s="26"/>
      <c r="BJ156" s="37"/>
      <c r="BK156" s="95"/>
      <c r="BL156" s="98"/>
      <c r="BM156" s="95"/>
      <c r="BN156" s="259"/>
      <c r="BO156" s="226"/>
      <c r="BP156" s="161"/>
      <c r="BQ156" s="95"/>
      <c r="BR156" s="226">
        <f t="shared" si="412"/>
        <v>0</v>
      </c>
      <c r="BS156" s="30"/>
      <c r="BT156" s="95"/>
      <c r="BU156" s="95">
        <v>26583406.670000002</v>
      </c>
      <c r="BV156" s="95"/>
      <c r="BW156" s="95"/>
      <c r="BX156" s="95"/>
      <c r="BY156" s="94"/>
      <c r="BZ156" s="230"/>
      <c r="CA156" s="30">
        <f t="shared" si="435"/>
        <v>26583406.670000002</v>
      </c>
      <c r="CB156" s="95"/>
      <c r="CC156" s="95"/>
      <c r="CD156" s="95"/>
      <c r="CE156" s="95"/>
      <c r="CF156" s="226">
        <f t="shared" si="415"/>
        <v>0</v>
      </c>
      <c r="CG156" s="30">
        <f t="shared" si="437"/>
        <v>26583406.670000002</v>
      </c>
      <c r="CH156" s="95"/>
      <c r="CI156" s="95"/>
      <c r="CJ156" s="95"/>
      <c r="CK156" s="95"/>
      <c r="CL156" s="95"/>
      <c r="CM156" s="95"/>
      <c r="CN156" s="95"/>
      <c r="CO156" s="95"/>
      <c r="CP156" s="95"/>
      <c r="CQ156" s="177"/>
      <c r="CR156" s="226">
        <f t="shared" si="417"/>
        <v>0</v>
      </c>
      <c r="CS156" s="30">
        <f t="shared" si="439"/>
        <v>26583406.670000002</v>
      </c>
      <c r="CT156" s="95"/>
      <c r="CU156" s="95"/>
      <c r="CV156" s="95"/>
      <c r="CW156" s="95"/>
      <c r="CX156" s="95"/>
      <c r="CY156" s="95"/>
      <c r="CZ156" s="95"/>
      <c r="DA156" s="95"/>
      <c r="DB156" s="95"/>
      <c r="DC156" s="95"/>
      <c r="DD156" s="95"/>
      <c r="DE156" s="226">
        <f t="shared" si="418"/>
        <v>0</v>
      </c>
      <c r="DF156" s="226">
        <f t="shared" si="419"/>
        <v>26583406.670000002</v>
      </c>
      <c r="DG156" s="367">
        <f t="shared" si="420"/>
        <v>0</v>
      </c>
    </row>
    <row r="157" spans="1:111" s="118" customFormat="1" ht="72" customHeight="1" x14ac:dyDescent="0.25">
      <c r="A157" s="119" t="s">
        <v>262</v>
      </c>
      <c r="B157" s="107" t="s">
        <v>396</v>
      </c>
      <c r="C157" s="101"/>
      <c r="D157" s="102"/>
      <c r="E157" s="103"/>
      <c r="F157" s="104"/>
      <c r="G157" s="101"/>
      <c r="H157" s="95"/>
      <c r="I157" s="95"/>
      <c r="J157" s="120"/>
      <c r="K157" s="121"/>
      <c r="L157" s="95"/>
      <c r="M157" s="95"/>
      <c r="N157" s="19"/>
      <c r="O157" s="20"/>
      <c r="P157" s="95"/>
      <c r="Q157" s="122"/>
      <c r="R157" s="19"/>
      <c r="S157" s="122"/>
      <c r="T157" s="22"/>
      <c r="U157" s="87"/>
      <c r="V157" s="92"/>
      <c r="W157" s="95"/>
      <c r="X157" s="25"/>
      <c r="Y157" s="95"/>
      <c r="Z157" s="94"/>
      <c r="AA157" s="95"/>
      <c r="AB157" s="27"/>
      <c r="AC157" s="28"/>
      <c r="AD157" s="95"/>
      <c r="AE157" s="29"/>
      <c r="AF157" s="95"/>
      <c r="AG157" s="31">
        <v>0</v>
      </c>
      <c r="AH157" s="95"/>
      <c r="AI157" s="41">
        <f t="shared" si="285"/>
        <v>0</v>
      </c>
      <c r="AJ157" s="30"/>
      <c r="AK157" s="32">
        <v>0</v>
      </c>
      <c r="AL157" s="95"/>
      <c r="AM157" s="7">
        <f t="shared" si="287"/>
        <v>0</v>
      </c>
      <c r="AN157" s="88">
        <v>0</v>
      </c>
      <c r="AO157" s="95"/>
      <c r="AP157" s="42">
        <f t="shared" si="446"/>
        <v>0</v>
      </c>
      <c r="AQ157" s="89">
        <v>469.64</v>
      </c>
      <c r="AR157" s="95"/>
      <c r="AS157" s="43">
        <f t="shared" si="447"/>
        <v>469.64</v>
      </c>
      <c r="AT157" s="90">
        <v>1566.05</v>
      </c>
      <c r="AU157" s="95">
        <v>469.64</v>
      </c>
      <c r="AV157" s="44">
        <f t="shared" si="448"/>
        <v>2035.69</v>
      </c>
      <c r="AW157" s="96">
        <v>2540.69</v>
      </c>
      <c r="AX157" s="95"/>
      <c r="AY157" s="256">
        <f t="shared" si="443"/>
        <v>2540.69</v>
      </c>
      <c r="AZ157" s="97">
        <v>2540.69</v>
      </c>
      <c r="BA157" s="95"/>
      <c r="BB157" s="257">
        <f t="shared" si="444"/>
        <v>2540.69</v>
      </c>
      <c r="BC157" s="258">
        <f t="shared" si="440"/>
        <v>2540690</v>
      </c>
      <c r="BD157" s="95"/>
      <c r="BE157" s="95">
        <v>2.68</v>
      </c>
      <c r="BF157" s="37">
        <f t="shared" si="441"/>
        <v>2540692.6800000002</v>
      </c>
      <c r="BG157" s="30"/>
      <c r="BH157" s="30"/>
      <c r="BI157" s="26">
        <f t="shared" si="442"/>
        <v>2540692.6800000002</v>
      </c>
      <c r="BJ157" s="37">
        <v>4984570</v>
      </c>
      <c r="BK157" s="95"/>
      <c r="BL157" s="98">
        <v>2540.69</v>
      </c>
      <c r="BM157" s="95"/>
      <c r="BN157" s="259">
        <f t="shared" si="445"/>
        <v>2540.69</v>
      </c>
      <c r="BO157" s="226">
        <f t="shared" si="432"/>
        <v>4984570</v>
      </c>
      <c r="BP157" s="161"/>
      <c r="BQ157" s="95">
        <v>-2.54</v>
      </c>
      <c r="BR157" s="226">
        <f t="shared" si="412"/>
        <v>-2.54</v>
      </c>
      <c r="BS157" s="30">
        <f t="shared" ref="BS157:BS198" si="449">BO157+BP157+BQ157</f>
        <v>4984567.46</v>
      </c>
      <c r="BT157" s="95"/>
      <c r="BU157" s="95"/>
      <c r="BV157" s="95">
        <v>-689632.92</v>
      </c>
      <c r="BW157" s="95"/>
      <c r="BX157" s="95"/>
      <c r="BY157" s="94"/>
      <c r="BZ157" s="230"/>
      <c r="CA157" s="30">
        <f t="shared" si="435"/>
        <v>4294934.54</v>
      </c>
      <c r="CB157" s="95"/>
      <c r="CC157" s="95"/>
      <c r="CD157" s="95"/>
      <c r="CE157" s="95"/>
      <c r="CF157" s="226">
        <f t="shared" si="415"/>
        <v>0</v>
      </c>
      <c r="CG157" s="30">
        <f t="shared" si="437"/>
        <v>4294934.54</v>
      </c>
      <c r="CH157" s="95"/>
      <c r="CI157" s="95"/>
      <c r="CJ157" s="95"/>
      <c r="CK157" s="95"/>
      <c r="CL157" s="95"/>
      <c r="CM157" s="95"/>
      <c r="CN157" s="95"/>
      <c r="CO157" s="95"/>
      <c r="CP157" s="95"/>
      <c r="CQ157" s="177"/>
      <c r="CR157" s="226">
        <f t="shared" si="417"/>
        <v>0</v>
      </c>
      <c r="CS157" s="30">
        <f t="shared" si="439"/>
        <v>4294934.54</v>
      </c>
      <c r="CT157" s="95"/>
      <c r="CU157" s="95"/>
      <c r="CV157" s="95"/>
      <c r="CW157" s="95"/>
      <c r="CX157" s="95"/>
      <c r="CY157" s="95"/>
      <c r="CZ157" s="95"/>
      <c r="DA157" s="95"/>
      <c r="DB157" s="95"/>
      <c r="DC157" s="95"/>
      <c r="DD157" s="95"/>
      <c r="DE157" s="226">
        <f t="shared" si="418"/>
        <v>0</v>
      </c>
      <c r="DF157" s="226">
        <f t="shared" si="419"/>
        <v>4294934.54</v>
      </c>
      <c r="DG157" s="367">
        <f t="shared" si="420"/>
        <v>-2.54</v>
      </c>
    </row>
    <row r="158" spans="1:111" s="83" customFormat="1" ht="32.25" customHeight="1" x14ac:dyDescent="0.25">
      <c r="A158" s="58" t="s">
        <v>263</v>
      </c>
      <c r="B158" s="143" t="s">
        <v>264</v>
      </c>
      <c r="C158" s="8">
        <f>SUM(C159:C205)</f>
        <v>302250.37999999995</v>
      </c>
      <c r="D158" s="15">
        <f>SUM(D159:D205)</f>
        <v>319808.53999999992</v>
      </c>
      <c r="E158" s="16">
        <f>SUM(E159:E205)</f>
        <v>40465.620000000003</v>
      </c>
      <c r="F158" s="10">
        <f>SUM(F159:F205)</f>
        <v>319637.44999999995</v>
      </c>
      <c r="G158" s="8">
        <f>SUM(G159:G205)</f>
        <v>319637.44999999995</v>
      </c>
      <c r="H158" s="45">
        <f t="shared" ref="H158:Q158" si="450">H159+H160+H161+H162+H163+H171+H172+H173+H174+H175+H176+H177+H183+H184+H185+H186+H187+H188+H189+H190+H191+H192+H193+H194+H200+H202+H203+H205</f>
        <v>259637.79999999996</v>
      </c>
      <c r="I158" s="45">
        <f t="shared" si="450"/>
        <v>288312.19</v>
      </c>
      <c r="J158" s="46">
        <f t="shared" si="450"/>
        <v>259637.79999999996</v>
      </c>
      <c r="K158" s="47">
        <f t="shared" si="450"/>
        <v>288312.19</v>
      </c>
      <c r="L158" s="45">
        <f t="shared" si="450"/>
        <v>-1.68</v>
      </c>
      <c r="M158" s="45">
        <f t="shared" si="450"/>
        <v>-1.85</v>
      </c>
      <c r="N158" s="46">
        <f t="shared" si="450"/>
        <v>259636.11999999994</v>
      </c>
      <c r="O158" s="47">
        <f t="shared" si="450"/>
        <v>288310.34000000003</v>
      </c>
      <c r="P158" s="45">
        <f t="shared" si="450"/>
        <v>0</v>
      </c>
      <c r="Q158" s="48">
        <f t="shared" si="450"/>
        <v>0</v>
      </c>
      <c r="R158" s="46">
        <f t="shared" si="304"/>
        <v>259636.11999999994</v>
      </c>
      <c r="S158" s="48">
        <f>S159+S160+S161+S162+S163+S171+S172+S173+S174+S175+S176+S177+S183+S184+S185+S186+S187+S188+S189+S190+S191+S192+S193+S194+S200+S202+S203+S205</f>
        <v>0</v>
      </c>
      <c r="T158" s="56">
        <f t="shared" si="382"/>
        <v>259636.11999999994</v>
      </c>
      <c r="U158" s="49" t="e">
        <f>U159+U160+U161+U162+U163+U171+U172+U173+U174+U175+U176+U177+U183+U184+U185+U186+U187+U188+U189+U190+U191+U192+U193+U194+U200+U202+U203+U205+U201</f>
        <v>#REF!</v>
      </c>
      <c r="V158" s="50">
        <f>V159+V160+V161+V162+V163+V171+V172+V173+V174+V175+V176+V177+V183+V184+V185+V186+V187+V188+V189+V190+V191+V192+V193+V194+V200+V202+V203+V205+V201</f>
        <v>1219.5500000000002</v>
      </c>
      <c r="W158" s="45">
        <f>W159+W160+W161+W162+W163+W171+W172+W173+W174+W175+W176+W177+W183+W184+W185+W186+W187+W188+W189+W190+W191+W192+W193+W194+W200+W202+W203+W205+W201</f>
        <v>-1488.02</v>
      </c>
      <c r="X158" s="25" t="e">
        <f t="shared" si="281"/>
        <v>#REF!</v>
      </c>
      <c r="Y158" s="45">
        <f>Y159+Y160+Y161+Y162+Y163+Y171+Y172+Y173+Y174+Y175+Y176+Y177+Y183+Y184+Y185+Y186+Y187+Y188+Y189+Y190+Y191+Y192+Y193+Y194+Y200+Y202+Y203+Y205+Y201</f>
        <v>0</v>
      </c>
      <c r="Z158" s="51">
        <f>Z159+Z160+Z161+Z162+Z163+Z171+Z172+Z173+Z174+Z175+Z176+Z177+Z183+Z184+Z185+Z186+Z187+Z188+Z189+Z190+Z191+Z192+Z193+Z194+Z200+Z202+Z203+Z205+Z201</f>
        <v>314191.01999999996</v>
      </c>
      <c r="AA158" s="45">
        <f>AA159+AA160+AA161+AA162+AA163+AA171+AA172+AA173+AA174+AA175+AA176+AA177+AA183+AA184+AA185+AA186+AA187+AA188+AA189+AA190+AA191+AA192+AA193+AA194+AA200+AA202+AA203+AA205+AA201</f>
        <v>-1488.02</v>
      </c>
      <c r="AB158" s="166">
        <f t="shared" si="282"/>
        <v>312702.99999999994</v>
      </c>
      <c r="AC158" s="28">
        <f>AC159+AC160+AC161+AC162+AC163+AC171+AC172+AC173+AC174+AC175+AC176+AC177+AC183+AC184+AC185+AC186+AC187+AC188+AC189+AC190+AC191+AC192+AC193+AC194+AC200+AC202+AC203+AC205+AC201+AC170+AC196</f>
        <v>317882.74</v>
      </c>
      <c r="AD158" s="45">
        <f>AD159+AD160+AD161+AD162+AD163+AD171+AD172+AD173+AD174+AD175+AD176+AD177+AD183+AD184+AD185+AD186+AD187+AD188+AD189+AD190+AD191+AD192+AD193+AD194+AD200+AD202+AD203+AD205+AD201</f>
        <v>-1.870000000000001</v>
      </c>
      <c r="AE158" s="29">
        <f t="shared" si="283"/>
        <v>317880.87</v>
      </c>
      <c r="AF158" s="52">
        <f>AF159+AF160+AF161+AF162+AF163+AF170+AF171+AF172+AF173+AF174+AF175+AF176+AF177+AF183+AF184+AF185+AF186+AF187+AF188+AF189+AF190+AF191+AF192+AF193+AF194+AF196+AF200+AF201+AF203+AF205+AF195+AF197</f>
        <v>314099.89</v>
      </c>
      <c r="AG158" s="31">
        <f>AG159+AG160+AG161+AG162+AG163+AG170+AG171+AG172+AG173+AG174+AG175+AG176+AG177+AG183+AG184+AG185+AG186+AG187+AG188+AG189+AG190+AG191+AG192+AG193+AG194+AG196+AG200+AG201+AG203+AG205+AG195+AG197</f>
        <v>360598.03000000009</v>
      </c>
      <c r="AH158" s="45">
        <f>AH159+AH160+AH161+AH162+AH163+AH170+AH171+AH172+AH173+AH174+AH175+AH176+AH177+AH183+AH184+AH185+AH186+AH187+AH188+AH189+AH190+AH191+AH192+AH193+AH194+AH196+AH200+AH201+AH203+AH205+AH195+AH197</f>
        <v>-5781.23</v>
      </c>
      <c r="AI158" s="41">
        <f t="shared" si="285"/>
        <v>354816.8000000001</v>
      </c>
      <c r="AJ158" s="52">
        <f>AJ159+AJ160+AJ161+AJ162+AJ163+AJ170+AJ171+AJ172+AJ173+AJ174+AJ175+AJ176+AJ177+AJ183+AJ184+AJ185+AJ186+AJ187+AJ188+AJ189+AJ190+AJ191+AJ192+AJ193+AJ194+AJ196+AJ200+AJ201+AJ203+AJ205+AJ195</f>
        <v>319077.94</v>
      </c>
      <c r="AK158" s="296">
        <f>AK159+AK160+AK161+AK162+AK163+AK170+AK171+AK172+AK173+AK174+AK175+AK176+AK177+AK183+AK184+AK185+AK186+AK187+AK188+AK189+AK190+AK191+AK192+AK193+AK194+AK196+AK200+AK201+AK203+AK205+AK195+AK197</f>
        <v>367312.74000000005</v>
      </c>
      <c r="AL158" s="45">
        <f>AL159+AL160+AL161+AL162+AL163+AL170+AL171+AL172+AL173+AL174+AL175+AL176+AL177+AL183+AL184+AL185+AL186+AL187+AL188+AL189+AL190+AL191+AL192+AL193+AL194+AL196+AL200+AL201+AL203+AL205+AL195+AL197</f>
        <v>-5363.5700000000006</v>
      </c>
      <c r="AM158" s="154">
        <f t="shared" si="287"/>
        <v>361949.17000000004</v>
      </c>
      <c r="AN158" s="42">
        <f>AN159+AN160+AN161+AN162+AN163+AN170+AN171+AN172+AN173+AN174+AN175+AN176+AN177+AN183+AN184+AN185+AN186+AN187+AN188+AN189+AN190+AN191+AN192+AN193+AN194+AN195+AN196+AN197+AN198+AN200+AN201+AN203+AN205+AN206+AN207+AN204</f>
        <v>404951.58000000013</v>
      </c>
      <c r="AO158" s="166">
        <f>AO159+AO160+AO161+AO162+AO163+AO170+AO171+AO172+AO173+AO174+AO175+AO176+AO177+AO183+AO184+AO185+AO186+AO187+AO188+AO189+AO190+AO191+AO192+AO193+AO194+AO195+AO196+AO197+AO198+AO200+AO201+AO203+AO205+AO206+AO207+AO204</f>
        <v>14665.210000000001</v>
      </c>
      <c r="AP158" s="42">
        <f t="shared" si="446"/>
        <v>419616.79000000015</v>
      </c>
      <c r="AQ158" s="43">
        <f>AQ159+AQ160+AQ161+AQ162+AQ163+AQ170+AQ171+AQ172+AQ173+AQ174+AQ175+AQ176+AQ177+AQ183+AQ184+AQ185+AQ186+AQ187+AQ188+AQ189+AQ190+AQ191+AQ192+AQ193+AQ194+AQ195+AQ196+AQ197+AQ198+AQ200+AQ201+AQ203+AQ205+AQ206+AQ207+AQ204</f>
        <v>406906.99000000011</v>
      </c>
      <c r="AR158" s="166">
        <f>AR159+AR160+AR161+AR162+AR163+AR170+AR171+AR172+AR173+AR174+AR175+AR176+AR177+AR183+AR184+AR185+AR186+AR187+AR188+AR189+AR190+AR191+AR192+AR193+AR194+AR195+AR196+AR197+AR198+AR200+AR201+AR203+AR205+AR206+AR207+AR204</f>
        <v>14398.880000000001</v>
      </c>
      <c r="AS158" s="43">
        <f t="shared" si="447"/>
        <v>421305.87000000011</v>
      </c>
      <c r="AT158" s="53">
        <f>AT159+AT160+AT161+AT162+AT163+AT170+AT171+AT172+AT173+AT174+AT175+AT176+AT177+AT183+AT184+AT185+AT186+AT187+AT188+AT189+AT190+AT191+AT192+AT193+AT194+AT195+AT196+AT197+AT198+AT200+AT201+AT203+AT205+AT206+AT207+AT204</f>
        <v>412907.2900000001</v>
      </c>
      <c r="AU158" s="166">
        <f>AU159+AU160+AU161+AU162+AU163+AU170+AU171+AU172+AU173+AU174+AU175+AU176+AU177+AU183+AU184+AU185+AU186+AU187+AU188+AU189+AU190+AU191+AU192+AU193+AU194+AU195+AU196+AU197+AU198+AU200+AU201+AU203+AU205+AU206+AU207+AU204</f>
        <v>16409.71</v>
      </c>
      <c r="AV158" s="44">
        <f t="shared" si="448"/>
        <v>429317.00000000012</v>
      </c>
      <c r="AW158" s="54">
        <f>AW159+AW160+AW161+AW162+AW163+AW170+AW171+AW172+AW173+AW174+AW175+AW176+AW177+AW183+AW184+AW185+AW186+AW187+AW188+AW189+AW190+AW191+AW192+AW193+AW194+AW195+AW196+AW197+AW198+AW200+AW201+AW203+AW205+AW206+AW207+AW208+AW209+AW210+AW211</f>
        <v>426173.60000000003</v>
      </c>
      <c r="AX158" s="52">
        <f>AX159+AX160+AX161+AX162+AX163+AX170+AX171+AX172+AX173+AX174+AX175+AX176+AX177+AX183+AX184+AX185+AX186+AX187+AX188+AX189+AX190+AX191+AX192+AX193+AX194+AX195+AX196+AX197+AX198+AX200+AX201+AX203+AX205+AX206+AX207+AX208+AX209+AX210+AX211</f>
        <v>10437.6</v>
      </c>
      <c r="AY158" s="297">
        <f t="shared" si="443"/>
        <v>436611.2</v>
      </c>
      <c r="AZ158" s="55">
        <f>AZ159+AZ160+AZ161+AZ162+AZ163+AZ170+AZ171+AZ172+AZ173+AZ174+AZ175+AZ176+AZ177+AZ183+AZ184+AZ185+AZ186+AZ187+AZ188+AZ189+AZ190+AZ191+AZ192+AZ193+AZ194+AZ195+AZ196+AZ197+AZ198+AZ200+AZ201+AZ203+AZ205+AZ206+AZ207+AZ208+AZ209+AZ210+AZ211</f>
        <v>392927.09000000008</v>
      </c>
      <c r="BA158" s="52">
        <f>BA159+BA160+BA161+BA162+BA163+BA170+BA171+BA172+BA173+BA174+BA175+BA176+BA177+BA183+BA184+BA185+BA186+BA187+BA188+BA189+BA190+BA191+BA192+BA193+BA194+BA195+BA196+BA197+BA198+BA200+BA201+BA203+BA205+BA206+BA207+BA208+BA209+BA210+BA211</f>
        <v>668.28000000000009</v>
      </c>
      <c r="BB158" s="298">
        <f t="shared" si="444"/>
        <v>393595.37000000011</v>
      </c>
      <c r="BC158" s="187">
        <f t="shared" si="440"/>
        <v>393595370.00000012</v>
      </c>
      <c r="BD158" s="166">
        <f t="shared" ref="BD158:BE158" si="451">BD159+BD160+BD161+BD162+BD163+BD170+BD171+BD172+BD173+BD174+BD175+BD176+BD177+BD183+BD184+BD185+BD186+BD187+BD188+BD189+BD190+BD191+BD192+BD193+BD194+BD195+BD196+BD197+BD198+BD200+BD201+BD203+BD205+BD206+BD207+BD208+BD209+BD210</f>
        <v>11.54</v>
      </c>
      <c r="BE158" s="166">
        <f t="shared" si="451"/>
        <v>-22.939999999999998</v>
      </c>
      <c r="BF158" s="55">
        <f t="shared" si="441"/>
        <v>393595358.60000014</v>
      </c>
      <c r="BG158" s="52">
        <f>BG159+BG160+BG161+BG162+BG163+BG170+BG171+BG172+BG173+BG174+BG175+BG176+BG177+BG183+BG184+BG185+BG186+BG187+BG188+BG189+BG190+BG191+BG192+BG193+BG194+BG195+BG196+BG197+BG198+BG200+BG201+BG203+BG205+BG206+BG207+BG208+BG209+BG210+BG211</f>
        <v>0</v>
      </c>
      <c r="BH158" s="52">
        <f>BH159+BH160+BH161+BH162+BH163+BH170+BH171+BH172+BH173+BH174+BH175+BH176+BH177+BH183+BH184+BH185+BH186+BH187+BH188+BH189+BH190+BH191+BH192+BH193+BH194+BH195+BH196+BH197+BH198+BH200+BH201+BH203+BH205+BH206+BH207+BH208+BH209+BH210+BH211</f>
        <v>0.97</v>
      </c>
      <c r="BI158" s="51">
        <f t="shared" si="442"/>
        <v>393595359.57000017</v>
      </c>
      <c r="BJ158" s="55">
        <f>BJ159+BJ160+BJ161+BJ163+BJ170+BJ171+BJ172+BJ173+BJ174+BJ175+BJ176+BJ177+BJ183+BJ184+BJ185+BJ186+BJ187+BJ188+BJ189+BJ190+BJ191+BJ192+BJ193+BJ194+BJ195+BJ196+BJ197+BJ198+BJ200+BJ201+BJ203+BJ204+BJ207+BJ208+BJ209+BJ210+BJ211</f>
        <v>383693650</v>
      </c>
      <c r="BK158" s="166">
        <f>BK159+BK160+BK161+BK163+BK170+BK171+BK172+BK173+BK174+BK175+BK176+BK177+BK183+BK184+BK185+BK186+BK187+BK188+BK189+BK190+BK191+BK192+BK193+BK194+BK195+BK196+BK197+BK198+BK200+BK201+BK203+BK204+BK207+BK208+BK209+BK210+BK211</f>
        <v>5123740</v>
      </c>
      <c r="BL158" s="56">
        <f>BL159+BL160+BL161+BL162+BL163+BL170+BL171+BL172+BL173+BL174+BL175+BL176+BL177+BL183+BL184+BL185+BL186+BL187+BL188+BL189+BL190+BL191+BL192+BL193+BL194+BL195+BL196+BL197+BL198+BL200+BL201+BL203+BL205+BL206+BL207+BL208+BL209+BL210+BL211</f>
        <v>388951.94</v>
      </c>
      <c r="BM158" s="166">
        <f>BM159+BM160+BM161+BM162+BM163+BM170+BM171+BM172+BM173+BM174+BM175+BM176+BM177+BM183+BM184+BM185+BM186+BM187+BM188+BM189+BM190+BM191+BM192+BM193+BM194+BM195+BM196+BM197+BM198+BM200+BM201+BM203+BM205+BM206+BM207+BM208+BM209+BM210+BM211</f>
        <v>-80.900000000000205</v>
      </c>
      <c r="BN158" s="299">
        <f t="shared" si="445"/>
        <v>388871.04</v>
      </c>
      <c r="BO158" s="226">
        <f t="shared" si="432"/>
        <v>388817390</v>
      </c>
      <c r="BP158" s="157">
        <f t="shared" ref="BP158" si="452">BP159+BP160+BP161+BP162+BP163+BP170+BP171+BP172+BP173+BP174+BP175+BP176+BP177+BP183+BP184+BP185+BP186+BP187+BP188+BP189+BP190+BP191+BP192+BP193+BP194+BP195+BP196+BP197+BP198+BP200+BP201+BP203+BP205+BP206+BP207+BP208+BP209+BP210</f>
        <v>0</v>
      </c>
      <c r="BQ158" s="166">
        <f>BQ159+BQ160+BQ161+BQ163+BQ170+BQ171+BQ172+BQ173+BQ174+BQ175+BQ176+BQ177+BQ183+BQ184+BQ185+BQ186+BQ187+BQ188+BQ189+BQ190+BQ191+BQ192+BQ193+BQ194+BQ195+BQ196+BQ197+BQ198+BQ200+BQ201+BQ203+BQ204+BQ207+BQ208+BQ209+BQ210+BQ211</f>
        <v>3677.079999999999</v>
      </c>
      <c r="BR158" s="226">
        <f t="shared" si="412"/>
        <v>3677.079999999999</v>
      </c>
      <c r="BS158" s="30">
        <f t="shared" si="449"/>
        <v>388821067.07999998</v>
      </c>
      <c r="BT158" s="166">
        <f t="shared" ref="BT158:CD158" si="453">BT159+BT160+BT161+BT163+BT170+BT171+BT172+BT173+BT174+BT175+BT176+BT177+BT183+BT184+BT185+BT186+BT187+BT188+BT189+BT190+BT191+BT192+BT193+BT194+BT195+BT196+BT197+BT198+BT200+BT201+BT203+BT204+BT207+BT208+BT209+BT210+BT211</f>
        <v>214439.53</v>
      </c>
      <c r="BU158" s="166">
        <f t="shared" si="453"/>
        <v>97760.46</v>
      </c>
      <c r="BV158" s="166">
        <f t="shared" si="453"/>
        <v>15864894.99</v>
      </c>
      <c r="BW158" s="166">
        <f t="shared" si="453"/>
        <v>4991.3900000000003</v>
      </c>
      <c r="BX158" s="166">
        <f t="shared" si="453"/>
        <v>0</v>
      </c>
      <c r="BY158" s="51">
        <f t="shared" si="453"/>
        <v>0</v>
      </c>
      <c r="BZ158" s="188"/>
      <c r="CA158" s="30">
        <f t="shared" si="435"/>
        <v>405003153.44999993</v>
      </c>
      <c r="CB158" s="166">
        <f t="shared" si="453"/>
        <v>10100.36</v>
      </c>
      <c r="CC158" s="166">
        <f t="shared" si="453"/>
        <v>33480.800000000003</v>
      </c>
      <c r="CD158" s="166">
        <f t="shared" si="453"/>
        <v>42694.57</v>
      </c>
      <c r="CE158" s="166">
        <f t="shared" ref="CE158" si="454">CE159+CE160+CE161+CE163+CE170+CE171+CE172+CE173+CE174+CE175+CE176+CE177+CE183+CE184+CE185+CE186+CE187+CE188+CE189+CE190+CE191+CE192+CE193+CE194+CE195+CE196+CE197+CE198+CE200+CE201+CE203+CE204+CE207+CE208+CE209+CE210+CE211</f>
        <v>114014.12</v>
      </c>
      <c r="CF158" s="226">
        <f t="shared" si="415"/>
        <v>200289.85</v>
      </c>
      <c r="CG158" s="30">
        <f t="shared" si="437"/>
        <v>405203443.29999995</v>
      </c>
      <c r="CH158" s="166">
        <f>CH159+CH160+CH161+CH163+CH170+CH171+CH172+CH173+CH174+CH175+CH176+CH177+CH183+CH184+CH185+CH186+CH187+CH188+CH189+CH190+CH191+CH192+CH193+CH194+CH195+CH196+CH197+CH198+CH200+CH201+CH203+CH204+CH207+CH208+CH209+CH210+CH211+CH199</f>
        <v>-6060628.9499999965</v>
      </c>
      <c r="CI158" s="166">
        <f t="shared" ref="CI158:CQ158" si="455">CI159+CI160+CI161+CI163+CI170+CI171+CI172+CI173+CI174+CI175+CI176+CI177+CI183+CI184+CI185+CI186+CI187+CI188+CI189+CI190+CI191+CI192+CI193+CI194+CI195+CI196+CI197+CI198+CI200+CI201+CI203+CI204+CI207+CI208+CI209+CI210+CI211</f>
        <v>0</v>
      </c>
      <c r="CJ158" s="166">
        <f t="shared" si="455"/>
        <v>944719.78</v>
      </c>
      <c r="CK158" s="166">
        <f t="shared" si="455"/>
        <v>16881.760000000002</v>
      </c>
      <c r="CL158" s="166">
        <f t="shared" si="455"/>
        <v>1251518.06</v>
      </c>
      <c r="CM158" s="166">
        <f t="shared" si="455"/>
        <v>0</v>
      </c>
      <c r="CN158" s="166">
        <f t="shared" si="455"/>
        <v>3858.66</v>
      </c>
      <c r="CO158" s="166">
        <f t="shared" si="455"/>
        <v>2513756.4500000002</v>
      </c>
      <c r="CP158" s="166">
        <f t="shared" si="455"/>
        <v>1541481.75</v>
      </c>
      <c r="CQ158" s="170">
        <f t="shared" si="455"/>
        <v>0</v>
      </c>
      <c r="CR158" s="226">
        <f t="shared" si="417"/>
        <v>211587.51000000397</v>
      </c>
      <c r="CS158" s="30">
        <f t="shared" si="439"/>
        <v>405415030.80999994</v>
      </c>
      <c r="CT158" s="166">
        <f>CT159+CT160+CT161+CT163+CT170+CT171+CT172+CT173+CT174+CT175+CT176+CT177+CT183+CT184+CT185+CT186+CT187+CT188+CT189+CT190+CT191+CT192+CT193+CT194+CT195+CT196+CT197+CT198+CT200+CT201+CT203+CT204+CT207+CT208+CT209+CT210+CT211+CT199</f>
        <v>0</v>
      </c>
      <c r="CU158" s="166">
        <f t="shared" ref="CU158:DD158" si="456">CU159+CU160+CU161+CU163+CU170+CU171+CU172+CU173+CU174+CU175+CU176+CU177+CU183+CU184+CU185+CU186+CU187+CU188+CU189+CU190+CU191+CU192+CU193+CU194+CU195+CU196+CU197+CU198+CU200+CU201+CU203+CU204+CU207+CU208+CU209+CU210+CU211+CU199</f>
        <v>99.19</v>
      </c>
      <c r="CV158" s="166">
        <f t="shared" si="456"/>
        <v>7717.33</v>
      </c>
      <c r="CW158" s="166">
        <f t="shared" si="456"/>
        <v>4680385.4399999995</v>
      </c>
      <c r="CX158" s="166">
        <f t="shared" si="456"/>
        <v>-11210981.709999999</v>
      </c>
      <c r="CY158" s="166">
        <f t="shared" si="456"/>
        <v>46651.58</v>
      </c>
      <c r="CZ158" s="166">
        <f t="shared" si="456"/>
        <v>5633763.3000000007</v>
      </c>
      <c r="DA158" s="166">
        <f t="shared" si="456"/>
        <v>7642940</v>
      </c>
      <c r="DB158" s="166">
        <f t="shared" si="456"/>
        <v>44570.86</v>
      </c>
      <c r="DC158" s="166">
        <f t="shared" si="456"/>
        <v>1191899.8700000001</v>
      </c>
      <c r="DD158" s="166">
        <f t="shared" si="456"/>
        <v>1496066.2400000002</v>
      </c>
      <c r="DE158" s="226">
        <f t="shared" si="418"/>
        <v>9533112.1000000015</v>
      </c>
      <c r="DF158" s="226">
        <f t="shared" si="419"/>
        <v>414948142.90999997</v>
      </c>
      <c r="DG158" s="367">
        <f t="shared" si="420"/>
        <v>9948666.5400000047</v>
      </c>
    </row>
    <row r="159" spans="1:111" s="125" customFormat="1" ht="28.5" customHeight="1" x14ac:dyDescent="0.25">
      <c r="A159" s="39" t="s">
        <v>265</v>
      </c>
      <c r="B159" s="124" t="s">
        <v>266</v>
      </c>
      <c r="C159" s="300">
        <v>20107.8</v>
      </c>
      <c r="D159" s="300">
        <v>19810.7</v>
      </c>
      <c r="E159" s="300"/>
      <c r="F159" s="300">
        <v>20650.599999999999</v>
      </c>
      <c r="G159" s="300">
        <v>20650.599999999999</v>
      </c>
      <c r="H159" s="137">
        <v>17332.900000000001</v>
      </c>
      <c r="I159" s="137">
        <v>17332.900000000001</v>
      </c>
      <c r="J159" s="120">
        <v>17332.900000000001</v>
      </c>
      <c r="K159" s="121">
        <v>17332.900000000001</v>
      </c>
      <c r="L159" s="93"/>
      <c r="M159" s="93"/>
      <c r="N159" s="19">
        <f t="shared" ref="N159:O176" si="457">J159+L159</f>
        <v>17332.900000000001</v>
      </c>
      <c r="O159" s="20">
        <f t="shared" si="457"/>
        <v>17332.900000000001</v>
      </c>
      <c r="P159" s="93"/>
      <c r="Q159" s="122"/>
      <c r="R159" s="19">
        <f t="shared" si="304"/>
        <v>17332.900000000001</v>
      </c>
      <c r="S159" s="122"/>
      <c r="T159" s="22">
        <f t="shared" si="382"/>
        <v>17332.900000000001</v>
      </c>
      <c r="U159" s="85">
        <v>17255.2</v>
      </c>
      <c r="V159" s="92"/>
      <c r="W159" s="93"/>
      <c r="X159" s="25">
        <f t="shared" si="281"/>
        <v>17255.2</v>
      </c>
      <c r="Y159" s="93"/>
      <c r="Z159" s="94">
        <v>17601.5</v>
      </c>
      <c r="AA159" s="93"/>
      <c r="AB159" s="27">
        <f t="shared" si="282"/>
        <v>17601.5</v>
      </c>
      <c r="AC159" s="28">
        <v>15854</v>
      </c>
      <c r="AD159" s="93"/>
      <c r="AE159" s="29">
        <f t="shared" si="283"/>
        <v>15854</v>
      </c>
      <c r="AF159" s="95">
        <v>15854</v>
      </c>
      <c r="AG159" s="31">
        <v>16553.64</v>
      </c>
      <c r="AH159" s="93"/>
      <c r="AI159" s="41">
        <f t="shared" si="285"/>
        <v>16553.64</v>
      </c>
      <c r="AJ159" s="30">
        <v>15854</v>
      </c>
      <c r="AK159" s="32">
        <v>16551.27</v>
      </c>
      <c r="AL159" s="93"/>
      <c r="AM159" s="7">
        <f t="shared" si="287"/>
        <v>16551.27</v>
      </c>
      <c r="AN159" s="88">
        <v>15244.2</v>
      </c>
      <c r="AO159" s="93">
        <v>-917.47</v>
      </c>
      <c r="AP159" s="42">
        <f t="shared" si="446"/>
        <v>14326.730000000001</v>
      </c>
      <c r="AQ159" s="89">
        <v>15244.2</v>
      </c>
      <c r="AR159" s="93">
        <v>-917.47</v>
      </c>
      <c r="AS159" s="43">
        <f t="shared" si="447"/>
        <v>14326.730000000001</v>
      </c>
      <c r="AT159" s="90">
        <v>15244.2</v>
      </c>
      <c r="AU159" s="93">
        <v>-935.12</v>
      </c>
      <c r="AV159" s="44">
        <f t="shared" si="448"/>
        <v>14309.08</v>
      </c>
      <c r="AW159" s="96">
        <v>15986.67</v>
      </c>
      <c r="AX159" s="95"/>
      <c r="AY159" s="256">
        <f t="shared" si="443"/>
        <v>15986.67</v>
      </c>
      <c r="AZ159" s="97">
        <v>15984.7</v>
      </c>
      <c r="BA159" s="95"/>
      <c r="BB159" s="257">
        <f t="shared" si="444"/>
        <v>15984.7</v>
      </c>
      <c r="BC159" s="258">
        <f t="shared" si="440"/>
        <v>15984700</v>
      </c>
      <c r="BD159" s="93">
        <v>3.99</v>
      </c>
      <c r="BE159" s="93"/>
      <c r="BF159" s="37">
        <f t="shared" si="441"/>
        <v>15984703.99</v>
      </c>
      <c r="BG159" s="30"/>
      <c r="BH159" s="30"/>
      <c r="BI159" s="26">
        <f t="shared" si="442"/>
        <v>15984703.99</v>
      </c>
      <c r="BJ159" s="37">
        <v>15884550</v>
      </c>
      <c r="BK159" s="93">
        <v>-1180040</v>
      </c>
      <c r="BL159" s="98">
        <v>15982.73</v>
      </c>
      <c r="BM159" s="93"/>
      <c r="BN159" s="259">
        <f t="shared" si="445"/>
        <v>15982.73</v>
      </c>
      <c r="BO159" s="226">
        <f t="shared" si="432"/>
        <v>14704510</v>
      </c>
      <c r="BP159" s="161"/>
      <c r="BQ159" s="93">
        <v>1.67</v>
      </c>
      <c r="BR159" s="226">
        <f t="shared" si="412"/>
        <v>1.67</v>
      </c>
      <c r="BS159" s="30">
        <f t="shared" si="449"/>
        <v>14704511.67</v>
      </c>
      <c r="BT159" s="93"/>
      <c r="BU159" s="93"/>
      <c r="BV159" s="93"/>
      <c r="BW159" s="93"/>
      <c r="BX159" s="93"/>
      <c r="BY159" s="94"/>
      <c r="BZ159" s="230"/>
      <c r="CA159" s="30">
        <f t="shared" si="435"/>
        <v>14704511.67</v>
      </c>
      <c r="CB159" s="93"/>
      <c r="CC159" s="93"/>
      <c r="CD159" s="93"/>
      <c r="CE159" s="93"/>
      <c r="CF159" s="226">
        <f t="shared" si="415"/>
        <v>0</v>
      </c>
      <c r="CG159" s="30">
        <f t="shared" si="437"/>
        <v>14704511.67</v>
      </c>
      <c r="CH159" s="93"/>
      <c r="CI159" s="93"/>
      <c r="CJ159" s="93"/>
      <c r="CK159" s="93"/>
      <c r="CL159" s="93">
        <v>1234006.58</v>
      </c>
      <c r="CM159" s="93"/>
      <c r="CN159" s="93"/>
      <c r="CO159" s="93"/>
      <c r="CP159" s="93">
        <v>1541481.75</v>
      </c>
      <c r="CQ159" s="177"/>
      <c r="CR159" s="226">
        <f t="shared" si="417"/>
        <v>2775488.33</v>
      </c>
      <c r="CS159" s="30">
        <f t="shared" si="439"/>
        <v>17480000</v>
      </c>
      <c r="CT159" s="93"/>
      <c r="CU159" s="93"/>
      <c r="CV159" s="93"/>
      <c r="CW159" s="93"/>
      <c r="CX159" s="93">
        <v>3040000</v>
      </c>
      <c r="CY159" s="93"/>
      <c r="CZ159" s="93">
        <v>1080000</v>
      </c>
      <c r="DA159" s="93"/>
      <c r="DB159" s="93"/>
      <c r="DC159" s="93"/>
      <c r="DD159" s="93"/>
      <c r="DE159" s="226">
        <f t="shared" si="418"/>
        <v>4120000</v>
      </c>
      <c r="DF159" s="226">
        <f t="shared" si="419"/>
        <v>21600000</v>
      </c>
      <c r="DG159" s="367">
        <f t="shared" si="420"/>
        <v>6895490</v>
      </c>
    </row>
    <row r="160" spans="1:111" s="125" customFormat="1" ht="48" x14ac:dyDescent="0.25">
      <c r="A160" s="39" t="s">
        <v>267</v>
      </c>
      <c r="B160" s="124" t="s">
        <v>268</v>
      </c>
      <c r="C160" s="136">
        <v>447.2</v>
      </c>
      <c r="D160" s="136"/>
      <c r="E160" s="136"/>
      <c r="F160" s="136">
        <v>475.5</v>
      </c>
      <c r="G160" s="136">
        <v>475.5</v>
      </c>
      <c r="H160" s="137">
        <v>457.3</v>
      </c>
      <c r="I160" s="137">
        <v>457.3</v>
      </c>
      <c r="J160" s="120">
        <v>457.3</v>
      </c>
      <c r="K160" s="121">
        <v>457.3</v>
      </c>
      <c r="L160" s="93"/>
      <c r="M160" s="93"/>
      <c r="N160" s="19">
        <f t="shared" si="457"/>
        <v>457.3</v>
      </c>
      <c r="O160" s="20">
        <f t="shared" si="457"/>
        <v>457.3</v>
      </c>
      <c r="P160" s="93"/>
      <c r="Q160" s="122"/>
      <c r="R160" s="19">
        <f t="shared" si="304"/>
        <v>457.3</v>
      </c>
      <c r="S160" s="122"/>
      <c r="T160" s="22">
        <f t="shared" si="382"/>
        <v>457.3</v>
      </c>
      <c r="U160" s="85">
        <v>443.6</v>
      </c>
      <c r="V160" s="92"/>
      <c r="W160" s="93"/>
      <c r="X160" s="25">
        <f t="shared" si="281"/>
        <v>443.6</v>
      </c>
      <c r="Y160" s="93"/>
      <c r="Z160" s="94">
        <v>461.3</v>
      </c>
      <c r="AA160" s="93"/>
      <c r="AB160" s="27">
        <f t="shared" si="282"/>
        <v>461.3</v>
      </c>
      <c r="AC160" s="28">
        <v>465.3</v>
      </c>
      <c r="AD160" s="93">
        <v>25.7</v>
      </c>
      <c r="AE160" s="29">
        <f t="shared" si="283"/>
        <v>491</v>
      </c>
      <c r="AF160" s="95">
        <v>509.7</v>
      </c>
      <c r="AG160" s="31">
        <v>506.34</v>
      </c>
      <c r="AH160" s="93"/>
      <c r="AI160" s="41">
        <f t="shared" si="285"/>
        <v>506.34</v>
      </c>
      <c r="AJ160" s="30">
        <v>530</v>
      </c>
      <c r="AK160" s="32">
        <v>526.54</v>
      </c>
      <c r="AL160" s="93"/>
      <c r="AM160" s="7">
        <f t="shared" si="287"/>
        <v>526.54</v>
      </c>
      <c r="AN160" s="88">
        <v>483.57</v>
      </c>
      <c r="AO160" s="93">
        <v>-8.7200000000000006</v>
      </c>
      <c r="AP160" s="42">
        <f t="shared" si="446"/>
        <v>474.84999999999997</v>
      </c>
      <c r="AQ160" s="89">
        <v>503.06</v>
      </c>
      <c r="AR160" s="93">
        <v>-9.02</v>
      </c>
      <c r="AS160" s="43">
        <f t="shared" si="447"/>
        <v>494.04</v>
      </c>
      <c r="AT160" s="90">
        <v>503.06</v>
      </c>
      <c r="AU160" s="93">
        <v>11.09</v>
      </c>
      <c r="AV160" s="44">
        <f t="shared" si="448"/>
        <v>514.15</v>
      </c>
      <c r="AW160" s="96">
        <v>536.02</v>
      </c>
      <c r="AX160" s="95"/>
      <c r="AY160" s="256">
        <f t="shared" si="443"/>
        <v>536.02</v>
      </c>
      <c r="AZ160" s="97">
        <v>557.52</v>
      </c>
      <c r="BA160" s="95"/>
      <c r="BB160" s="257">
        <f t="shared" si="444"/>
        <v>557.52</v>
      </c>
      <c r="BC160" s="258">
        <f t="shared" si="440"/>
        <v>557520</v>
      </c>
      <c r="BD160" s="93">
        <v>1.75</v>
      </c>
      <c r="BE160" s="93"/>
      <c r="BF160" s="37">
        <f t="shared" si="441"/>
        <v>557521.75</v>
      </c>
      <c r="BG160" s="30"/>
      <c r="BH160" s="30"/>
      <c r="BI160" s="26">
        <f t="shared" si="442"/>
        <v>557521.75</v>
      </c>
      <c r="BJ160" s="37">
        <v>616450</v>
      </c>
      <c r="BK160" s="93">
        <v>12920</v>
      </c>
      <c r="BL160" s="98">
        <v>579.76</v>
      </c>
      <c r="BM160" s="93"/>
      <c r="BN160" s="259">
        <f t="shared" si="445"/>
        <v>579.76</v>
      </c>
      <c r="BO160" s="226">
        <f t="shared" si="432"/>
        <v>629370</v>
      </c>
      <c r="BP160" s="161"/>
      <c r="BQ160" s="93">
        <f>3651.56+1.42</f>
        <v>3652.98</v>
      </c>
      <c r="BR160" s="226">
        <f t="shared" si="412"/>
        <v>3652.98</v>
      </c>
      <c r="BS160" s="30">
        <f t="shared" si="449"/>
        <v>633022.98</v>
      </c>
      <c r="BT160" s="93"/>
      <c r="BU160" s="93"/>
      <c r="BV160" s="93"/>
      <c r="BW160" s="93"/>
      <c r="BX160" s="93"/>
      <c r="BY160" s="94"/>
      <c r="BZ160" s="230"/>
      <c r="CA160" s="30">
        <f t="shared" si="435"/>
        <v>633022.98</v>
      </c>
      <c r="CB160" s="93"/>
      <c r="CC160" s="93"/>
      <c r="CD160" s="93">
        <v>17583.97</v>
      </c>
      <c r="CE160" s="93"/>
      <c r="CF160" s="226">
        <f t="shared" si="415"/>
        <v>17583.97</v>
      </c>
      <c r="CG160" s="30">
        <f t="shared" si="437"/>
        <v>650606.94999999995</v>
      </c>
      <c r="CH160" s="93"/>
      <c r="CI160" s="93"/>
      <c r="CJ160" s="93"/>
      <c r="CK160" s="93">
        <v>3698.4</v>
      </c>
      <c r="CL160" s="93">
        <v>17511.48</v>
      </c>
      <c r="CM160" s="93"/>
      <c r="CN160" s="93"/>
      <c r="CO160" s="93"/>
      <c r="CP160" s="93"/>
      <c r="CQ160" s="177"/>
      <c r="CR160" s="226">
        <f t="shared" si="417"/>
        <v>21209.88</v>
      </c>
      <c r="CS160" s="30">
        <f t="shared" si="439"/>
        <v>671816.83</v>
      </c>
      <c r="CT160" s="93"/>
      <c r="CU160" s="93">
        <v>99.19</v>
      </c>
      <c r="CV160" s="93"/>
      <c r="CW160" s="93"/>
      <c r="CX160" s="93"/>
      <c r="CY160" s="93"/>
      <c r="CZ160" s="93"/>
      <c r="DA160" s="93"/>
      <c r="DB160" s="93"/>
      <c r="DC160" s="93"/>
      <c r="DD160" s="93"/>
      <c r="DE160" s="226">
        <f t="shared" si="418"/>
        <v>99.19</v>
      </c>
      <c r="DF160" s="226">
        <f t="shared" si="419"/>
        <v>671916.0199999999</v>
      </c>
      <c r="DG160" s="367">
        <f t="shared" si="420"/>
        <v>42546.020000000004</v>
      </c>
    </row>
    <row r="161" spans="1:111" s="125" customFormat="1" ht="48" x14ac:dyDescent="0.25">
      <c r="A161" s="39" t="s">
        <v>269</v>
      </c>
      <c r="B161" s="124" t="s">
        <v>270</v>
      </c>
      <c r="C161" s="132"/>
      <c r="D161" s="132">
        <v>73.58</v>
      </c>
      <c r="E161" s="132"/>
      <c r="F161" s="132">
        <v>260.19</v>
      </c>
      <c r="G161" s="132">
        <v>260.19</v>
      </c>
      <c r="H161" s="133">
        <v>9.1199999999999992</v>
      </c>
      <c r="I161" s="133">
        <v>9.1199999999999992</v>
      </c>
      <c r="J161" s="120">
        <v>9.1199999999999992</v>
      </c>
      <c r="K161" s="121">
        <v>9.1199999999999992</v>
      </c>
      <c r="L161" s="93"/>
      <c r="M161" s="93"/>
      <c r="N161" s="19">
        <f t="shared" si="457"/>
        <v>9.1199999999999992</v>
      </c>
      <c r="O161" s="20">
        <f t="shared" si="457"/>
        <v>9.1199999999999992</v>
      </c>
      <c r="P161" s="93"/>
      <c r="Q161" s="122"/>
      <c r="R161" s="19">
        <f t="shared" si="304"/>
        <v>9.1199999999999992</v>
      </c>
      <c r="S161" s="122"/>
      <c r="T161" s="22">
        <f t="shared" si="382"/>
        <v>9.1199999999999992</v>
      </c>
      <c r="U161" s="85">
        <v>109.3</v>
      </c>
      <c r="V161" s="92"/>
      <c r="W161" s="93"/>
      <c r="X161" s="25">
        <f t="shared" si="281"/>
        <v>109.3</v>
      </c>
      <c r="Y161" s="93"/>
      <c r="Z161" s="94">
        <v>7.32</v>
      </c>
      <c r="AA161" s="93"/>
      <c r="AB161" s="27">
        <f t="shared" si="282"/>
        <v>7.32</v>
      </c>
      <c r="AC161" s="28">
        <v>24.36</v>
      </c>
      <c r="AD161" s="93"/>
      <c r="AE161" s="29">
        <f t="shared" si="283"/>
        <v>24.36</v>
      </c>
      <c r="AF161" s="95">
        <v>25.4</v>
      </c>
      <c r="AG161" s="31">
        <v>29.27</v>
      </c>
      <c r="AH161" s="93"/>
      <c r="AI161" s="41">
        <f t="shared" si="285"/>
        <v>29.27</v>
      </c>
      <c r="AJ161" s="30">
        <v>26.64</v>
      </c>
      <c r="AK161" s="32">
        <v>31.24</v>
      </c>
      <c r="AL161" s="93"/>
      <c r="AM161" s="7">
        <f t="shared" si="287"/>
        <v>31.24</v>
      </c>
      <c r="AN161" s="88">
        <v>25.3</v>
      </c>
      <c r="AO161" s="93">
        <v>-6.88</v>
      </c>
      <c r="AP161" s="42">
        <f t="shared" si="446"/>
        <v>18.420000000000002</v>
      </c>
      <c r="AQ161" s="89">
        <v>90.12</v>
      </c>
      <c r="AR161" s="93">
        <v>-31.39</v>
      </c>
      <c r="AS161" s="43">
        <f t="shared" si="447"/>
        <v>58.730000000000004</v>
      </c>
      <c r="AT161" s="90">
        <v>24.86</v>
      </c>
      <c r="AU161" s="93">
        <v>-17.21</v>
      </c>
      <c r="AV161" s="44">
        <f t="shared" si="448"/>
        <v>7.6499999999999986</v>
      </c>
      <c r="AW161" s="96">
        <v>2.5</v>
      </c>
      <c r="AX161" s="95"/>
      <c r="AY161" s="256">
        <f t="shared" si="443"/>
        <v>2.5</v>
      </c>
      <c r="AZ161" s="97">
        <v>2.62</v>
      </c>
      <c r="BA161" s="95"/>
      <c r="BB161" s="257">
        <f t="shared" si="444"/>
        <v>2.62</v>
      </c>
      <c r="BC161" s="258">
        <f t="shared" si="440"/>
        <v>2620</v>
      </c>
      <c r="BD161" s="93"/>
      <c r="BE161" s="93">
        <v>-0.8</v>
      </c>
      <c r="BF161" s="37">
        <f t="shared" si="441"/>
        <v>2619.1999999999998</v>
      </c>
      <c r="BG161" s="30"/>
      <c r="BH161" s="30"/>
      <c r="BI161" s="26">
        <f t="shared" si="442"/>
        <v>2619.1999999999998</v>
      </c>
      <c r="BJ161" s="37">
        <v>2060</v>
      </c>
      <c r="BK161" s="93">
        <v>7140</v>
      </c>
      <c r="BL161" s="98">
        <v>2.34</v>
      </c>
      <c r="BM161" s="93"/>
      <c r="BN161" s="259">
        <f t="shared" si="445"/>
        <v>2.34</v>
      </c>
      <c r="BO161" s="226">
        <f t="shared" si="432"/>
        <v>9200</v>
      </c>
      <c r="BP161" s="161"/>
      <c r="BQ161" s="93">
        <v>4.8</v>
      </c>
      <c r="BR161" s="226">
        <f t="shared" si="412"/>
        <v>4.8</v>
      </c>
      <c r="BS161" s="30">
        <f t="shared" si="449"/>
        <v>9204.7999999999993</v>
      </c>
      <c r="BT161" s="93"/>
      <c r="BU161" s="93"/>
      <c r="BV161" s="93"/>
      <c r="BW161" s="93"/>
      <c r="BX161" s="93"/>
      <c r="BY161" s="94"/>
      <c r="BZ161" s="230"/>
      <c r="CA161" s="30">
        <f t="shared" si="435"/>
        <v>9204.7999999999993</v>
      </c>
      <c r="CB161" s="93"/>
      <c r="CC161" s="93"/>
      <c r="CD161" s="93"/>
      <c r="CE161" s="93"/>
      <c r="CF161" s="226">
        <f t="shared" si="415"/>
        <v>0</v>
      </c>
      <c r="CG161" s="30">
        <f t="shared" si="437"/>
        <v>9204.7999999999993</v>
      </c>
      <c r="CH161" s="93"/>
      <c r="CI161" s="93"/>
      <c r="CJ161" s="93"/>
      <c r="CK161" s="93"/>
      <c r="CL161" s="93"/>
      <c r="CM161" s="93"/>
      <c r="CN161" s="93"/>
      <c r="CO161" s="93"/>
      <c r="CP161" s="93"/>
      <c r="CQ161" s="177"/>
      <c r="CR161" s="226">
        <f t="shared" si="417"/>
        <v>0</v>
      </c>
      <c r="CS161" s="30">
        <f t="shared" si="439"/>
        <v>9204.7999999999993</v>
      </c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226">
        <f t="shared" si="418"/>
        <v>0</v>
      </c>
      <c r="DF161" s="226">
        <f t="shared" si="419"/>
        <v>9204.7999999999993</v>
      </c>
      <c r="DG161" s="367">
        <f t="shared" si="420"/>
        <v>4.8</v>
      </c>
    </row>
    <row r="162" spans="1:111" s="125" customFormat="1" ht="88.5" hidden="1" customHeight="1" x14ac:dyDescent="0.25">
      <c r="A162" s="39" t="s">
        <v>271</v>
      </c>
      <c r="B162" s="124" t="s">
        <v>272</v>
      </c>
      <c r="C162" s="136">
        <v>21.9</v>
      </c>
      <c r="D162" s="136">
        <v>16.8</v>
      </c>
      <c r="E162" s="136"/>
      <c r="F162" s="136"/>
      <c r="G162" s="136"/>
      <c r="H162" s="137">
        <v>2.5</v>
      </c>
      <c r="I162" s="137">
        <v>2.5</v>
      </c>
      <c r="J162" s="120">
        <v>2.5</v>
      </c>
      <c r="K162" s="121">
        <v>2.5</v>
      </c>
      <c r="L162" s="93"/>
      <c r="M162" s="93"/>
      <c r="N162" s="19">
        <f t="shared" si="457"/>
        <v>2.5</v>
      </c>
      <c r="O162" s="20">
        <f t="shared" si="457"/>
        <v>2.5</v>
      </c>
      <c r="P162" s="93"/>
      <c r="Q162" s="122"/>
      <c r="R162" s="19">
        <f t="shared" si="304"/>
        <v>2.5</v>
      </c>
      <c r="S162" s="122"/>
      <c r="T162" s="22">
        <f t="shared" si="382"/>
        <v>2.5</v>
      </c>
      <c r="U162" s="85">
        <v>4.4000000000000004</v>
      </c>
      <c r="V162" s="92"/>
      <c r="W162" s="93"/>
      <c r="X162" s="25">
        <f t="shared" si="281"/>
        <v>4.4000000000000004</v>
      </c>
      <c r="Y162" s="93"/>
      <c r="Z162" s="94">
        <v>2.9</v>
      </c>
      <c r="AA162" s="93"/>
      <c r="AB162" s="27">
        <f t="shared" si="282"/>
        <v>2.9</v>
      </c>
      <c r="AC162" s="28">
        <v>6.6</v>
      </c>
      <c r="AD162" s="93"/>
      <c r="AE162" s="29">
        <f t="shared" si="283"/>
        <v>6.6</v>
      </c>
      <c r="AF162" s="95">
        <v>6.6</v>
      </c>
      <c r="AG162" s="31">
        <v>4.08</v>
      </c>
      <c r="AH162" s="93"/>
      <c r="AI162" s="41">
        <f t="shared" si="285"/>
        <v>4.08</v>
      </c>
      <c r="AJ162" s="30">
        <v>6.6</v>
      </c>
      <c r="AK162" s="32">
        <v>4.08</v>
      </c>
      <c r="AL162" s="93"/>
      <c r="AM162" s="7">
        <f t="shared" si="287"/>
        <v>4.08</v>
      </c>
      <c r="AN162" s="88">
        <v>3.44</v>
      </c>
      <c r="AO162" s="93">
        <v>0.12</v>
      </c>
      <c r="AP162" s="42">
        <f t="shared" si="446"/>
        <v>3.56</v>
      </c>
      <c r="AQ162" s="89">
        <v>3.44</v>
      </c>
      <c r="AR162" s="93">
        <v>0.12</v>
      </c>
      <c r="AS162" s="43">
        <f t="shared" si="447"/>
        <v>3.56</v>
      </c>
      <c r="AT162" s="90">
        <v>3.44</v>
      </c>
      <c r="AU162" s="93">
        <v>0.12</v>
      </c>
      <c r="AV162" s="44">
        <f t="shared" si="448"/>
        <v>3.56</v>
      </c>
      <c r="AW162" s="96"/>
      <c r="AX162" s="95"/>
      <c r="AY162" s="256">
        <f t="shared" si="443"/>
        <v>0</v>
      </c>
      <c r="AZ162" s="97"/>
      <c r="BA162" s="95"/>
      <c r="BB162" s="257">
        <f t="shared" si="444"/>
        <v>0</v>
      </c>
      <c r="BC162" s="258">
        <f t="shared" si="440"/>
        <v>0</v>
      </c>
      <c r="BD162" s="93"/>
      <c r="BE162" s="93"/>
      <c r="BF162" s="37">
        <f t="shared" si="441"/>
        <v>0</v>
      </c>
      <c r="BG162" s="30"/>
      <c r="BH162" s="30"/>
      <c r="BI162" s="26">
        <f t="shared" si="442"/>
        <v>0</v>
      </c>
      <c r="BJ162" s="37"/>
      <c r="BK162" s="93"/>
      <c r="BL162" s="98"/>
      <c r="BM162" s="93"/>
      <c r="BN162" s="259">
        <f t="shared" si="445"/>
        <v>0</v>
      </c>
      <c r="BO162" s="226">
        <f t="shared" si="432"/>
        <v>0</v>
      </c>
      <c r="BP162" s="161"/>
      <c r="BQ162" s="93"/>
      <c r="BR162" s="226">
        <f t="shared" si="412"/>
        <v>0</v>
      </c>
      <c r="BS162" s="30">
        <f t="shared" si="449"/>
        <v>0</v>
      </c>
      <c r="BT162" s="93"/>
      <c r="BU162" s="93"/>
      <c r="BV162" s="93"/>
      <c r="BW162" s="93"/>
      <c r="BX162" s="93"/>
      <c r="BY162" s="94"/>
      <c r="BZ162" s="230"/>
      <c r="CA162" s="30">
        <f t="shared" si="435"/>
        <v>0</v>
      </c>
      <c r="CB162" s="93"/>
      <c r="CC162" s="93"/>
      <c r="CD162" s="93"/>
      <c r="CE162" s="93"/>
      <c r="CF162" s="226">
        <f t="shared" si="415"/>
        <v>0</v>
      </c>
      <c r="CG162" s="30">
        <f t="shared" si="437"/>
        <v>0</v>
      </c>
      <c r="CH162" s="93"/>
      <c r="CI162" s="93"/>
      <c r="CJ162" s="93"/>
      <c r="CK162" s="93"/>
      <c r="CL162" s="93"/>
      <c r="CM162" s="93"/>
      <c r="CN162" s="93"/>
      <c r="CO162" s="93"/>
      <c r="CP162" s="93"/>
      <c r="CQ162" s="177"/>
      <c r="CR162" s="226">
        <f t="shared" si="417"/>
        <v>0</v>
      </c>
      <c r="CS162" s="30">
        <f t="shared" si="439"/>
        <v>0</v>
      </c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226">
        <f t="shared" si="418"/>
        <v>0</v>
      </c>
      <c r="DF162" s="226">
        <f t="shared" si="419"/>
        <v>0</v>
      </c>
      <c r="DG162" s="367">
        <f t="shared" si="420"/>
        <v>0</v>
      </c>
    </row>
    <row r="163" spans="1:111" s="125" customFormat="1" ht="45.75" customHeight="1" x14ac:dyDescent="0.25">
      <c r="A163" s="368" t="s">
        <v>273</v>
      </c>
      <c r="B163" s="369" t="s">
        <v>274</v>
      </c>
      <c r="C163" s="301"/>
      <c r="D163" s="301"/>
      <c r="E163" s="301"/>
      <c r="F163" s="301"/>
      <c r="G163" s="301"/>
      <c r="H163" s="167">
        <f>SUM(H164:H169)</f>
        <v>101206.22999999998</v>
      </c>
      <c r="I163" s="167">
        <f>SUM(I164:I169)</f>
        <v>119136.41</v>
      </c>
      <c r="J163" s="167">
        <f>SUM(J164:J169)</f>
        <v>101206.22999999998</v>
      </c>
      <c r="K163" s="167">
        <f>SUM(K164:K169)</f>
        <v>119136.41</v>
      </c>
      <c r="L163" s="167"/>
      <c r="M163" s="167"/>
      <c r="N163" s="120">
        <f>SUM(N164:N169)</f>
        <v>101206.22999999998</v>
      </c>
      <c r="O163" s="121">
        <f>SUM(O164:O169)</f>
        <v>119136.41</v>
      </c>
      <c r="P163" s="167"/>
      <c r="Q163" s="122"/>
      <c r="R163" s="19">
        <f t="shared" si="304"/>
        <v>101206.22999999998</v>
      </c>
      <c r="S163" s="122"/>
      <c r="T163" s="22">
        <f t="shared" si="382"/>
        <v>101206.22999999998</v>
      </c>
      <c r="U163" s="302" t="e">
        <f>U164+U165+U166+U167+#REF!+U168+U169</f>
        <v>#REF!</v>
      </c>
      <c r="V163" s="92"/>
      <c r="W163" s="167"/>
      <c r="X163" s="25" t="e">
        <f t="shared" si="281"/>
        <v>#REF!</v>
      </c>
      <c r="Y163" s="167"/>
      <c r="Z163" s="94">
        <v>126586.61</v>
      </c>
      <c r="AA163" s="167"/>
      <c r="AB163" s="27">
        <f>Z163+AA163</f>
        <v>126586.61</v>
      </c>
      <c r="AC163" s="28">
        <f>SUM(AC164:AC169)</f>
        <v>121999.63</v>
      </c>
      <c r="AD163" s="167"/>
      <c r="AE163" s="29">
        <f>AC163+AD163</f>
        <v>121999.63</v>
      </c>
      <c r="AF163" s="95">
        <f>SUM(AF164:AF169)</f>
        <v>124505.42</v>
      </c>
      <c r="AG163" s="31">
        <f>SUM(AG164:AG169)</f>
        <v>120779.99</v>
      </c>
      <c r="AH163" s="167">
        <f>SUM(AH164:AH169)</f>
        <v>0</v>
      </c>
      <c r="AI163" s="41">
        <f t="shared" si="285"/>
        <v>120779.99</v>
      </c>
      <c r="AJ163" s="30">
        <f t="shared" ref="AJ163:AL163" si="458">SUM(AJ164:AJ169)</f>
        <v>123591.26000000001</v>
      </c>
      <c r="AK163" s="32">
        <f t="shared" si="458"/>
        <v>127579.59</v>
      </c>
      <c r="AL163" s="167">
        <f t="shared" si="458"/>
        <v>0</v>
      </c>
      <c r="AM163" s="7">
        <f t="shared" si="287"/>
        <v>127579.59</v>
      </c>
      <c r="AN163" s="88">
        <f>AN164+AN165+AN166+AN167+AN168+AN169</f>
        <v>120270.45</v>
      </c>
      <c r="AO163" s="167">
        <f t="shared" ref="AO163" si="459">AO164+AO165+AO166+AO167+AO168+AO169</f>
        <v>2196.09</v>
      </c>
      <c r="AP163" s="42">
        <f t="shared" si="446"/>
        <v>122466.54</v>
      </c>
      <c r="AQ163" s="89">
        <f t="shared" ref="AQ163:BM163" si="460">AQ164+AQ165+AQ166+AQ167+AQ168+AQ169</f>
        <v>119328.88</v>
      </c>
      <c r="AR163" s="167">
        <f t="shared" si="460"/>
        <v>4647.5200000000004</v>
      </c>
      <c r="AS163" s="43">
        <f t="shared" si="447"/>
        <v>123976.40000000001</v>
      </c>
      <c r="AT163" s="90">
        <f t="shared" si="460"/>
        <v>118387.31</v>
      </c>
      <c r="AU163" s="167">
        <f t="shared" si="460"/>
        <v>7114.9</v>
      </c>
      <c r="AV163" s="44">
        <f t="shared" si="448"/>
        <v>125502.20999999999</v>
      </c>
      <c r="AW163" s="96">
        <f t="shared" si="460"/>
        <v>124264.11</v>
      </c>
      <c r="AX163" s="95">
        <f t="shared" si="460"/>
        <v>3058.13</v>
      </c>
      <c r="AY163" s="256">
        <f t="shared" si="443"/>
        <v>127322.24000000001</v>
      </c>
      <c r="AZ163" s="97">
        <f t="shared" si="460"/>
        <v>124339.42</v>
      </c>
      <c r="BA163" s="95">
        <f t="shared" si="460"/>
        <v>0</v>
      </c>
      <c r="BB163" s="257">
        <f t="shared" si="444"/>
        <v>124339.42</v>
      </c>
      <c r="BC163" s="258">
        <f t="shared" si="440"/>
        <v>124339420</v>
      </c>
      <c r="BD163" s="167">
        <f t="shared" ref="BD163:BE163" si="461">BD164+BD165+BD166+BD167+BD168+BD169</f>
        <v>4.76</v>
      </c>
      <c r="BE163" s="167">
        <f t="shared" si="461"/>
        <v>0</v>
      </c>
      <c r="BF163" s="37">
        <f t="shared" si="441"/>
        <v>124339424.76000001</v>
      </c>
      <c r="BG163" s="30">
        <f t="shared" ref="BG163:BH163" si="462">BG164+BG165+BG166+BG167+BG168+BG169</f>
        <v>0</v>
      </c>
      <c r="BH163" s="30">
        <f t="shared" si="462"/>
        <v>0</v>
      </c>
      <c r="BI163" s="26">
        <f t="shared" si="442"/>
        <v>124339424.76000001</v>
      </c>
      <c r="BJ163" s="37">
        <f t="shared" ref="BJ163" si="463">BJ164+BJ165+BJ166+BJ167+BJ168+BJ169</f>
        <v>121431510</v>
      </c>
      <c r="BK163" s="167">
        <f t="shared" ref="BK163" si="464">BK164+BK165+BK166+BK167+BK168+BK169</f>
        <v>271610</v>
      </c>
      <c r="BL163" s="98">
        <f t="shared" si="460"/>
        <v>124186.29</v>
      </c>
      <c r="BM163" s="167">
        <f t="shared" si="460"/>
        <v>0</v>
      </c>
      <c r="BN163" s="259">
        <f t="shared" si="445"/>
        <v>124186.29</v>
      </c>
      <c r="BO163" s="226">
        <f t="shared" si="432"/>
        <v>121703120</v>
      </c>
      <c r="BP163" s="161">
        <f t="shared" ref="BP163:BT163" si="465">BP164+BP165+BP166+BP167+BP168+BP169</f>
        <v>0</v>
      </c>
      <c r="BQ163" s="167">
        <f t="shared" si="465"/>
        <v>4.6100000000000003</v>
      </c>
      <c r="BR163" s="226">
        <f t="shared" si="412"/>
        <v>4.6100000000000003</v>
      </c>
      <c r="BS163" s="30">
        <f t="shared" si="449"/>
        <v>121703124.61</v>
      </c>
      <c r="BT163" s="167">
        <f t="shared" si="465"/>
        <v>0</v>
      </c>
      <c r="BU163" s="167">
        <f t="shared" ref="BU163:CD163" si="466">BU164+BU165+BU166+BU167+BU168+BU169</f>
        <v>0</v>
      </c>
      <c r="BV163" s="167">
        <f t="shared" si="466"/>
        <v>0</v>
      </c>
      <c r="BW163" s="167">
        <f t="shared" si="466"/>
        <v>0</v>
      </c>
      <c r="BX163" s="167">
        <f t="shared" si="466"/>
        <v>0</v>
      </c>
      <c r="BY163" s="94">
        <f t="shared" si="466"/>
        <v>0</v>
      </c>
      <c r="BZ163" s="230"/>
      <c r="CA163" s="30">
        <f t="shared" si="435"/>
        <v>121703124.61</v>
      </c>
      <c r="CB163" s="167">
        <f t="shared" si="466"/>
        <v>0</v>
      </c>
      <c r="CC163" s="167">
        <f t="shared" si="466"/>
        <v>0</v>
      </c>
      <c r="CD163" s="167">
        <f t="shared" si="466"/>
        <v>0</v>
      </c>
      <c r="CE163" s="167">
        <f t="shared" ref="CE163" si="467">CE164+CE165+CE166+CE167+CE168+CE169</f>
        <v>0</v>
      </c>
      <c r="CF163" s="226">
        <f t="shared" si="415"/>
        <v>0</v>
      </c>
      <c r="CG163" s="30">
        <f t="shared" si="437"/>
        <v>121703124.61</v>
      </c>
      <c r="CH163" s="167">
        <f>CH164+CH165+CH166+CH167+CH168+CH169</f>
        <v>-12934603.6</v>
      </c>
      <c r="CI163" s="167">
        <f t="shared" ref="CI163:DD163" si="468">CI164+CI165+CI166+CI167+CI168+CI169</f>
        <v>0</v>
      </c>
      <c r="CJ163" s="167">
        <f t="shared" si="468"/>
        <v>0</v>
      </c>
      <c r="CK163" s="167">
        <f t="shared" si="468"/>
        <v>0</v>
      </c>
      <c r="CL163" s="167">
        <f t="shared" si="468"/>
        <v>0</v>
      </c>
      <c r="CM163" s="167">
        <f t="shared" si="468"/>
        <v>0</v>
      </c>
      <c r="CN163" s="167">
        <f t="shared" si="468"/>
        <v>0</v>
      </c>
      <c r="CO163" s="167">
        <f t="shared" si="468"/>
        <v>0</v>
      </c>
      <c r="CP163" s="167">
        <f t="shared" si="468"/>
        <v>0</v>
      </c>
      <c r="CQ163" s="177">
        <f t="shared" si="468"/>
        <v>0</v>
      </c>
      <c r="CR163" s="226">
        <f t="shared" si="417"/>
        <v>-12934603.6</v>
      </c>
      <c r="CS163" s="30">
        <f t="shared" si="439"/>
        <v>108768521.01000001</v>
      </c>
      <c r="CT163" s="167">
        <f t="shared" si="468"/>
        <v>0</v>
      </c>
      <c r="CU163" s="167">
        <f t="shared" si="468"/>
        <v>0</v>
      </c>
      <c r="CV163" s="167">
        <f t="shared" si="468"/>
        <v>0</v>
      </c>
      <c r="CW163" s="167">
        <f t="shared" si="468"/>
        <v>0</v>
      </c>
      <c r="CX163" s="167">
        <f t="shared" si="468"/>
        <v>-13508638.289999999</v>
      </c>
      <c r="CY163" s="167">
        <f t="shared" si="468"/>
        <v>0</v>
      </c>
      <c r="CZ163" s="167">
        <f t="shared" si="468"/>
        <v>4284921.96</v>
      </c>
      <c r="DA163" s="167">
        <f t="shared" si="468"/>
        <v>0</v>
      </c>
      <c r="DB163" s="167">
        <f t="shared" si="468"/>
        <v>0</v>
      </c>
      <c r="DC163" s="167">
        <f t="shared" si="468"/>
        <v>0</v>
      </c>
      <c r="DD163" s="167">
        <f t="shared" si="468"/>
        <v>1596646.62</v>
      </c>
      <c r="DE163" s="226">
        <f t="shared" si="418"/>
        <v>-7627069.7099999981</v>
      </c>
      <c r="DF163" s="226">
        <f t="shared" si="419"/>
        <v>101141451.3</v>
      </c>
      <c r="DG163" s="367">
        <f t="shared" si="420"/>
        <v>-20561668.699999999</v>
      </c>
    </row>
    <row r="164" spans="1:111" s="125" customFormat="1" ht="50.25" hidden="1" customHeight="1" x14ac:dyDescent="0.25">
      <c r="A164" s="244" t="s">
        <v>275</v>
      </c>
      <c r="B164" s="245" t="s">
        <v>276</v>
      </c>
      <c r="C164" s="11">
        <v>40941.86</v>
      </c>
      <c r="D164" s="12">
        <v>40086.36</v>
      </c>
      <c r="E164" s="13">
        <v>40164.620000000003</v>
      </c>
      <c r="F164" s="14">
        <v>40164.620000000003</v>
      </c>
      <c r="G164" s="11">
        <v>40164.620000000003</v>
      </c>
      <c r="H164" s="93">
        <v>31803.75</v>
      </c>
      <c r="I164" s="93">
        <v>36179.160000000003</v>
      </c>
      <c r="J164" s="120">
        <v>31803.75</v>
      </c>
      <c r="K164" s="121">
        <v>36179.160000000003</v>
      </c>
      <c r="L164" s="93"/>
      <c r="M164" s="93"/>
      <c r="N164" s="19">
        <f t="shared" si="457"/>
        <v>31803.75</v>
      </c>
      <c r="O164" s="20">
        <f t="shared" si="457"/>
        <v>36179.160000000003</v>
      </c>
      <c r="P164" s="93"/>
      <c r="Q164" s="122"/>
      <c r="R164" s="19">
        <f t="shared" si="304"/>
        <v>31803.75</v>
      </c>
      <c r="S164" s="122"/>
      <c r="T164" s="22">
        <f t="shared" si="382"/>
        <v>31803.75</v>
      </c>
      <c r="U164" s="85">
        <v>36564.379999999997</v>
      </c>
      <c r="V164" s="92"/>
      <c r="W164" s="93"/>
      <c r="X164" s="25">
        <f t="shared" si="281"/>
        <v>36564.379999999997</v>
      </c>
      <c r="Y164" s="93"/>
      <c r="Z164" s="94"/>
      <c r="AA164" s="93"/>
      <c r="AB164" s="27">
        <f t="shared" si="282"/>
        <v>0</v>
      </c>
      <c r="AC164" s="28">
        <v>37709.379999999997</v>
      </c>
      <c r="AD164" s="93"/>
      <c r="AE164" s="29">
        <f t="shared" si="283"/>
        <v>37709.379999999997</v>
      </c>
      <c r="AF164" s="95">
        <v>36950.370000000003</v>
      </c>
      <c r="AG164" s="31">
        <v>120779.99</v>
      </c>
      <c r="AH164" s="93"/>
      <c r="AI164" s="41">
        <f t="shared" si="285"/>
        <v>120779.99</v>
      </c>
      <c r="AJ164" s="30">
        <v>36209.89</v>
      </c>
      <c r="AK164" s="32">
        <v>127579.59</v>
      </c>
      <c r="AL164" s="93"/>
      <c r="AM164" s="7">
        <f t="shared" si="287"/>
        <v>127579.59</v>
      </c>
      <c r="AN164" s="88">
        <v>120270.45</v>
      </c>
      <c r="AO164" s="93">
        <v>2196.09</v>
      </c>
      <c r="AP164" s="42">
        <f t="shared" si="446"/>
        <v>122466.54</v>
      </c>
      <c r="AQ164" s="89">
        <v>119328.88</v>
      </c>
      <c r="AR164" s="93">
        <v>4647.5200000000004</v>
      </c>
      <c r="AS164" s="43">
        <f t="shared" si="447"/>
        <v>123976.40000000001</v>
      </c>
      <c r="AT164" s="90">
        <v>118387.31</v>
      </c>
      <c r="AU164" s="93">
        <v>7114.9</v>
      </c>
      <c r="AV164" s="44">
        <f t="shared" si="448"/>
        <v>125502.20999999999</v>
      </c>
      <c r="AW164" s="96">
        <v>124264.11</v>
      </c>
      <c r="AX164" s="95">
        <v>3058.13</v>
      </c>
      <c r="AY164" s="256">
        <f t="shared" si="443"/>
        <v>127322.24000000001</v>
      </c>
      <c r="AZ164" s="97">
        <v>124339.42</v>
      </c>
      <c r="BA164" s="95"/>
      <c r="BB164" s="257">
        <f t="shared" si="444"/>
        <v>124339.42</v>
      </c>
      <c r="BC164" s="258">
        <f t="shared" si="440"/>
        <v>124339420</v>
      </c>
      <c r="BD164" s="93">
        <v>4.76</v>
      </c>
      <c r="BE164" s="93"/>
      <c r="BF164" s="37">
        <f t="shared" si="441"/>
        <v>124339424.76000001</v>
      </c>
      <c r="BG164" s="30"/>
      <c r="BH164" s="30"/>
      <c r="BI164" s="26">
        <f t="shared" si="442"/>
        <v>124339424.76000001</v>
      </c>
      <c r="BJ164" s="37">
        <v>121431510</v>
      </c>
      <c r="BK164" s="93">
        <v>271610</v>
      </c>
      <c r="BL164" s="98">
        <v>124186.29</v>
      </c>
      <c r="BM164" s="93"/>
      <c r="BN164" s="259">
        <f t="shared" si="445"/>
        <v>124186.29</v>
      </c>
      <c r="BO164" s="226">
        <f t="shared" si="432"/>
        <v>121703120</v>
      </c>
      <c r="BP164" s="161"/>
      <c r="BQ164" s="93">
        <v>4.6100000000000003</v>
      </c>
      <c r="BR164" s="226">
        <f t="shared" si="412"/>
        <v>4.6100000000000003</v>
      </c>
      <c r="BS164" s="30">
        <f t="shared" si="449"/>
        <v>121703124.61</v>
      </c>
      <c r="BT164" s="93"/>
      <c r="BU164" s="93"/>
      <c r="BV164" s="93"/>
      <c r="BW164" s="93"/>
      <c r="BX164" s="93"/>
      <c r="BY164" s="94"/>
      <c r="BZ164" s="230"/>
      <c r="CA164" s="30">
        <f t="shared" si="435"/>
        <v>121703124.61</v>
      </c>
      <c r="CB164" s="93"/>
      <c r="CC164" s="93"/>
      <c r="CD164" s="93"/>
      <c r="CE164" s="93"/>
      <c r="CF164" s="226">
        <f t="shared" si="415"/>
        <v>0</v>
      </c>
      <c r="CG164" s="30">
        <f t="shared" si="437"/>
        <v>121703124.61</v>
      </c>
      <c r="CH164" s="93">
        <v>-12934603.6</v>
      </c>
      <c r="CI164" s="93"/>
      <c r="CJ164" s="93"/>
      <c r="CK164" s="93"/>
      <c r="CL164" s="93"/>
      <c r="CM164" s="93"/>
      <c r="CN164" s="93"/>
      <c r="CO164" s="93"/>
      <c r="CP164" s="93"/>
      <c r="CQ164" s="177"/>
      <c r="CR164" s="226">
        <f t="shared" si="417"/>
        <v>-12934603.6</v>
      </c>
      <c r="CS164" s="30">
        <f t="shared" si="439"/>
        <v>108768521.01000001</v>
      </c>
      <c r="CT164" s="93"/>
      <c r="CU164" s="93"/>
      <c r="CV164" s="93"/>
      <c r="CW164" s="93"/>
      <c r="CX164" s="93">
        <v>-13508638.289999999</v>
      </c>
      <c r="CY164" s="93"/>
      <c r="CZ164" s="93">
        <v>4284921.96</v>
      </c>
      <c r="DA164" s="93"/>
      <c r="DB164" s="93"/>
      <c r="DC164" s="93"/>
      <c r="DD164" s="93">
        <v>1596646.62</v>
      </c>
      <c r="DE164" s="226">
        <f t="shared" si="418"/>
        <v>-7627069.7099999981</v>
      </c>
      <c r="DF164" s="226">
        <f t="shared" si="419"/>
        <v>101141451.3</v>
      </c>
      <c r="DG164" s="367">
        <f t="shared" si="420"/>
        <v>-20561668.699999999</v>
      </c>
    </row>
    <row r="165" spans="1:111" s="125" customFormat="1" ht="46.5" hidden="1" customHeight="1" x14ac:dyDescent="0.25">
      <c r="A165" s="244" t="s">
        <v>277</v>
      </c>
      <c r="B165" s="245" t="s">
        <v>278</v>
      </c>
      <c r="C165" s="11">
        <v>19497.310000000001</v>
      </c>
      <c r="D165" s="12">
        <v>21994.42</v>
      </c>
      <c r="E165" s="13"/>
      <c r="F165" s="14">
        <v>21332.93</v>
      </c>
      <c r="G165" s="11">
        <v>21332.93</v>
      </c>
      <c r="H165" s="93">
        <v>16572.21</v>
      </c>
      <c r="I165" s="93">
        <v>19464.240000000002</v>
      </c>
      <c r="J165" s="120">
        <v>16572.21</v>
      </c>
      <c r="K165" s="121">
        <v>19464.240000000002</v>
      </c>
      <c r="L165" s="93"/>
      <c r="M165" s="93"/>
      <c r="N165" s="19">
        <f t="shared" si="457"/>
        <v>16572.21</v>
      </c>
      <c r="O165" s="20">
        <f t="shared" si="457"/>
        <v>19464.240000000002</v>
      </c>
      <c r="P165" s="93"/>
      <c r="Q165" s="122"/>
      <c r="R165" s="19">
        <f t="shared" si="304"/>
        <v>16572.21</v>
      </c>
      <c r="S165" s="122"/>
      <c r="T165" s="22">
        <f t="shared" si="382"/>
        <v>16572.21</v>
      </c>
      <c r="U165" s="85">
        <v>20500.810000000001</v>
      </c>
      <c r="V165" s="92"/>
      <c r="W165" s="93"/>
      <c r="X165" s="25">
        <f t="shared" si="281"/>
        <v>20500.810000000001</v>
      </c>
      <c r="Y165" s="93"/>
      <c r="Z165" s="94"/>
      <c r="AA165" s="93"/>
      <c r="AB165" s="27">
        <f t="shared" si="282"/>
        <v>0</v>
      </c>
      <c r="AC165" s="28">
        <v>21252.02</v>
      </c>
      <c r="AD165" s="93"/>
      <c r="AE165" s="29">
        <f t="shared" si="283"/>
        <v>21252.02</v>
      </c>
      <c r="AF165" s="95">
        <v>20826.240000000002</v>
      </c>
      <c r="AG165" s="31"/>
      <c r="AH165" s="93"/>
      <c r="AI165" s="41">
        <f t="shared" si="285"/>
        <v>0</v>
      </c>
      <c r="AJ165" s="30">
        <v>20418.97</v>
      </c>
      <c r="AK165" s="32"/>
      <c r="AL165" s="93"/>
      <c r="AM165" s="7">
        <f t="shared" si="287"/>
        <v>0</v>
      </c>
      <c r="AN165" s="88"/>
      <c r="AO165" s="93"/>
      <c r="AP165" s="42">
        <f t="shared" si="446"/>
        <v>0</v>
      </c>
      <c r="AQ165" s="89"/>
      <c r="AR165" s="93"/>
      <c r="AS165" s="43">
        <f t="shared" si="447"/>
        <v>0</v>
      </c>
      <c r="AT165" s="90"/>
      <c r="AU165" s="93"/>
      <c r="AV165" s="44">
        <f t="shared" si="448"/>
        <v>0</v>
      </c>
      <c r="AW165" s="96"/>
      <c r="AX165" s="95"/>
      <c r="AY165" s="256">
        <f t="shared" si="443"/>
        <v>0</v>
      </c>
      <c r="AZ165" s="97"/>
      <c r="BA165" s="95"/>
      <c r="BB165" s="257">
        <f t="shared" si="444"/>
        <v>0</v>
      </c>
      <c r="BC165" s="258">
        <f t="shared" si="440"/>
        <v>0</v>
      </c>
      <c r="BD165" s="93"/>
      <c r="BE165" s="93"/>
      <c r="BF165" s="37">
        <f t="shared" si="441"/>
        <v>0</v>
      </c>
      <c r="BG165" s="30"/>
      <c r="BH165" s="30"/>
      <c r="BI165" s="26">
        <f t="shared" si="442"/>
        <v>0</v>
      </c>
      <c r="BJ165" s="37"/>
      <c r="BK165" s="93"/>
      <c r="BL165" s="98"/>
      <c r="BM165" s="93"/>
      <c r="BN165" s="259">
        <f t="shared" si="445"/>
        <v>0</v>
      </c>
      <c r="BO165" s="226">
        <f t="shared" si="432"/>
        <v>0</v>
      </c>
      <c r="BP165" s="161"/>
      <c r="BQ165" s="93"/>
      <c r="BR165" s="226">
        <f t="shared" si="412"/>
        <v>0</v>
      </c>
      <c r="BS165" s="30">
        <f t="shared" si="449"/>
        <v>0</v>
      </c>
      <c r="BT165" s="93"/>
      <c r="BU165" s="93"/>
      <c r="BV165" s="93"/>
      <c r="BW165" s="93"/>
      <c r="BX165" s="93"/>
      <c r="BY165" s="94"/>
      <c r="BZ165" s="230"/>
      <c r="CA165" s="30">
        <f t="shared" si="435"/>
        <v>0</v>
      </c>
      <c r="CB165" s="93"/>
      <c r="CC165" s="93"/>
      <c r="CD165" s="93"/>
      <c r="CE165" s="93"/>
      <c r="CF165" s="226">
        <f t="shared" si="415"/>
        <v>0</v>
      </c>
      <c r="CG165" s="30">
        <f t="shared" si="437"/>
        <v>0</v>
      </c>
      <c r="CH165" s="93"/>
      <c r="CI165" s="93"/>
      <c r="CJ165" s="93"/>
      <c r="CK165" s="93"/>
      <c r="CL165" s="93"/>
      <c r="CM165" s="93"/>
      <c r="CN165" s="93"/>
      <c r="CO165" s="93"/>
      <c r="CP165" s="93"/>
      <c r="CQ165" s="177"/>
      <c r="CR165" s="226">
        <f t="shared" si="417"/>
        <v>0</v>
      </c>
      <c r="CS165" s="30">
        <f t="shared" si="439"/>
        <v>0</v>
      </c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226">
        <f t="shared" si="418"/>
        <v>0</v>
      </c>
      <c r="DF165" s="226">
        <f t="shared" si="419"/>
        <v>0</v>
      </c>
      <c r="DG165" s="367">
        <f t="shared" si="420"/>
        <v>0</v>
      </c>
    </row>
    <row r="166" spans="1:111" s="125" customFormat="1" ht="44.25" hidden="1" customHeight="1" x14ac:dyDescent="0.25">
      <c r="A166" s="246" t="s">
        <v>279</v>
      </c>
      <c r="B166" s="245" t="s">
        <v>280</v>
      </c>
      <c r="C166" s="11">
        <v>723.49</v>
      </c>
      <c r="D166" s="12">
        <v>723.49</v>
      </c>
      <c r="E166" s="13"/>
      <c r="F166" s="14">
        <v>706.95</v>
      </c>
      <c r="G166" s="11">
        <v>706.95</v>
      </c>
      <c r="H166" s="93">
        <v>558.13</v>
      </c>
      <c r="I166" s="93">
        <v>525.04999999999995</v>
      </c>
      <c r="J166" s="120">
        <v>558.13</v>
      </c>
      <c r="K166" s="121">
        <v>525.04999999999995</v>
      </c>
      <c r="L166" s="93"/>
      <c r="M166" s="93"/>
      <c r="N166" s="19">
        <f t="shared" si="457"/>
        <v>558.13</v>
      </c>
      <c r="O166" s="20">
        <f t="shared" si="457"/>
        <v>525.04999999999995</v>
      </c>
      <c r="P166" s="93"/>
      <c r="Q166" s="122"/>
      <c r="R166" s="19">
        <f t="shared" si="304"/>
        <v>558.13</v>
      </c>
      <c r="S166" s="122"/>
      <c r="T166" s="22">
        <f t="shared" si="382"/>
        <v>558.13</v>
      </c>
      <c r="U166" s="85">
        <v>601.95000000000005</v>
      </c>
      <c r="V166" s="92"/>
      <c r="W166" s="93"/>
      <c r="X166" s="25">
        <f t="shared" si="281"/>
        <v>601.95000000000005</v>
      </c>
      <c r="Y166" s="93"/>
      <c r="Z166" s="94"/>
      <c r="AA166" s="93"/>
      <c r="AB166" s="27">
        <f t="shared" si="282"/>
        <v>0</v>
      </c>
      <c r="AC166" s="28">
        <v>647.92999999999995</v>
      </c>
      <c r="AD166" s="93"/>
      <c r="AE166" s="29">
        <f t="shared" si="283"/>
        <v>647.92999999999995</v>
      </c>
      <c r="AF166" s="95">
        <v>629.41</v>
      </c>
      <c r="AG166" s="31"/>
      <c r="AH166" s="93"/>
      <c r="AI166" s="41">
        <f t="shared" si="285"/>
        <v>0</v>
      </c>
      <c r="AJ166" s="30">
        <v>610.9</v>
      </c>
      <c r="AK166" s="32"/>
      <c r="AL166" s="93"/>
      <c r="AM166" s="7">
        <f t="shared" si="287"/>
        <v>0</v>
      </c>
      <c r="AN166" s="88"/>
      <c r="AO166" s="93"/>
      <c r="AP166" s="42">
        <f t="shared" si="446"/>
        <v>0</v>
      </c>
      <c r="AQ166" s="89"/>
      <c r="AR166" s="93"/>
      <c r="AS166" s="43">
        <f t="shared" si="447"/>
        <v>0</v>
      </c>
      <c r="AT166" s="90"/>
      <c r="AU166" s="93"/>
      <c r="AV166" s="44">
        <f t="shared" si="448"/>
        <v>0</v>
      </c>
      <c r="AW166" s="96"/>
      <c r="AX166" s="95"/>
      <c r="AY166" s="256">
        <f t="shared" si="443"/>
        <v>0</v>
      </c>
      <c r="AZ166" s="97"/>
      <c r="BA166" s="95"/>
      <c r="BB166" s="257">
        <f t="shared" si="444"/>
        <v>0</v>
      </c>
      <c r="BC166" s="258">
        <f t="shared" si="440"/>
        <v>0</v>
      </c>
      <c r="BD166" s="93"/>
      <c r="BE166" s="93"/>
      <c r="BF166" s="37">
        <f t="shared" si="441"/>
        <v>0</v>
      </c>
      <c r="BG166" s="30"/>
      <c r="BH166" s="30"/>
      <c r="BI166" s="26">
        <f t="shared" si="442"/>
        <v>0</v>
      </c>
      <c r="BJ166" s="37"/>
      <c r="BK166" s="93"/>
      <c r="BL166" s="98"/>
      <c r="BM166" s="93"/>
      <c r="BN166" s="259">
        <f t="shared" si="445"/>
        <v>0</v>
      </c>
      <c r="BO166" s="226">
        <f t="shared" si="432"/>
        <v>0</v>
      </c>
      <c r="BP166" s="161"/>
      <c r="BQ166" s="93"/>
      <c r="BR166" s="226">
        <f t="shared" si="412"/>
        <v>0</v>
      </c>
      <c r="BS166" s="30">
        <f t="shared" si="449"/>
        <v>0</v>
      </c>
      <c r="BT166" s="93"/>
      <c r="BU166" s="93"/>
      <c r="BV166" s="93"/>
      <c r="BW166" s="93"/>
      <c r="BX166" s="93"/>
      <c r="BY166" s="94"/>
      <c r="BZ166" s="230"/>
      <c r="CA166" s="30">
        <f t="shared" si="435"/>
        <v>0</v>
      </c>
      <c r="CB166" s="93"/>
      <c r="CC166" s="93"/>
      <c r="CD166" s="93"/>
      <c r="CE166" s="93"/>
      <c r="CF166" s="226">
        <f t="shared" si="415"/>
        <v>0</v>
      </c>
      <c r="CG166" s="30">
        <f t="shared" si="437"/>
        <v>0</v>
      </c>
      <c r="CH166" s="93"/>
      <c r="CI166" s="93"/>
      <c r="CJ166" s="93"/>
      <c r="CK166" s="93"/>
      <c r="CL166" s="93"/>
      <c r="CM166" s="93"/>
      <c r="CN166" s="93"/>
      <c r="CO166" s="93"/>
      <c r="CP166" s="93"/>
      <c r="CQ166" s="177"/>
      <c r="CR166" s="226">
        <f t="shared" si="417"/>
        <v>0</v>
      </c>
      <c r="CS166" s="30">
        <f t="shared" si="439"/>
        <v>0</v>
      </c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226">
        <f t="shared" si="418"/>
        <v>0</v>
      </c>
      <c r="DF166" s="226">
        <f t="shared" si="419"/>
        <v>0</v>
      </c>
      <c r="DG166" s="367">
        <f t="shared" si="420"/>
        <v>0</v>
      </c>
    </row>
    <row r="167" spans="1:111" s="125" customFormat="1" ht="45" hidden="1" customHeight="1" x14ac:dyDescent="0.25">
      <c r="A167" s="244" t="s">
        <v>281</v>
      </c>
      <c r="B167" s="245" t="s">
        <v>282</v>
      </c>
      <c r="C167" s="11">
        <v>78324.62</v>
      </c>
      <c r="D167" s="12">
        <v>77617.19</v>
      </c>
      <c r="E167" s="13"/>
      <c r="F167" s="14">
        <v>78705.06</v>
      </c>
      <c r="G167" s="11">
        <v>78705.06</v>
      </c>
      <c r="H167" s="93">
        <v>52220.78</v>
      </c>
      <c r="I167" s="93">
        <v>62916.6</v>
      </c>
      <c r="J167" s="120">
        <v>52220.78</v>
      </c>
      <c r="K167" s="121">
        <v>62916.6</v>
      </c>
      <c r="L167" s="93"/>
      <c r="M167" s="93"/>
      <c r="N167" s="19">
        <f t="shared" si="457"/>
        <v>52220.78</v>
      </c>
      <c r="O167" s="20">
        <f t="shared" si="457"/>
        <v>62916.6</v>
      </c>
      <c r="P167" s="93"/>
      <c r="Q167" s="122"/>
      <c r="R167" s="19">
        <f t="shared" si="304"/>
        <v>52220.78</v>
      </c>
      <c r="S167" s="122"/>
      <c r="T167" s="22">
        <f t="shared" si="382"/>
        <v>52220.78</v>
      </c>
      <c r="U167" s="85">
        <v>58490</v>
      </c>
      <c r="V167" s="92"/>
      <c r="W167" s="93"/>
      <c r="X167" s="25">
        <f t="shared" si="281"/>
        <v>58490</v>
      </c>
      <c r="Y167" s="93"/>
      <c r="Z167" s="94"/>
      <c r="AA167" s="93"/>
      <c r="AB167" s="27">
        <f t="shared" si="282"/>
        <v>0</v>
      </c>
      <c r="AC167" s="28">
        <v>62332.800000000003</v>
      </c>
      <c r="AD167" s="93"/>
      <c r="AE167" s="29">
        <f t="shared" si="283"/>
        <v>62332.800000000003</v>
      </c>
      <c r="AF167" s="95">
        <v>66041.899999999994</v>
      </c>
      <c r="AG167" s="31"/>
      <c r="AH167" s="93"/>
      <c r="AI167" s="41">
        <f t="shared" si="285"/>
        <v>0</v>
      </c>
      <c r="AJ167" s="30">
        <v>66294</v>
      </c>
      <c r="AK167" s="32"/>
      <c r="AL167" s="93"/>
      <c r="AM167" s="7">
        <f t="shared" si="287"/>
        <v>0</v>
      </c>
      <c r="AN167" s="88"/>
      <c r="AO167" s="93"/>
      <c r="AP167" s="42">
        <f t="shared" si="446"/>
        <v>0</v>
      </c>
      <c r="AQ167" s="89"/>
      <c r="AR167" s="93"/>
      <c r="AS167" s="43">
        <f t="shared" si="447"/>
        <v>0</v>
      </c>
      <c r="AT167" s="90"/>
      <c r="AU167" s="93"/>
      <c r="AV167" s="44">
        <f t="shared" si="448"/>
        <v>0</v>
      </c>
      <c r="AW167" s="96"/>
      <c r="AX167" s="95"/>
      <c r="AY167" s="256">
        <f t="shared" si="443"/>
        <v>0</v>
      </c>
      <c r="AZ167" s="97"/>
      <c r="BA167" s="95"/>
      <c r="BB167" s="257">
        <f t="shared" si="444"/>
        <v>0</v>
      </c>
      <c r="BC167" s="258">
        <f t="shared" si="440"/>
        <v>0</v>
      </c>
      <c r="BD167" s="93"/>
      <c r="BE167" s="93"/>
      <c r="BF167" s="37">
        <f t="shared" si="441"/>
        <v>0</v>
      </c>
      <c r="BG167" s="30"/>
      <c r="BH167" s="30"/>
      <c r="BI167" s="26">
        <f t="shared" si="442"/>
        <v>0</v>
      </c>
      <c r="BJ167" s="37"/>
      <c r="BK167" s="93"/>
      <c r="BL167" s="98"/>
      <c r="BM167" s="93"/>
      <c r="BN167" s="259">
        <f t="shared" si="445"/>
        <v>0</v>
      </c>
      <c r="BO167" s="226">
        <f t="shared" si="432"/>
        <v>0</v>
      </c>
      <c r="BP167" s="161"/>
      <c r="BQ167" s="93"/>
      <c r="BR167" s="226">
        <f t="shared" si="412"/>
        <v>0</v>
      </c>
      <c r="BS167" s="30">
        <f t="shared" si="449"/>
        <v>0</v>
      </c>
      <c r="BT167" s="93"/>
      <c r="BU167" s="93"/>
      <c r="BV167" s="93"/>
      <c r="BW167" s="93"/>
      <c r="BX167" s="93"/>
      <c r="BY167" s="94"/>
      <c r="BZ167" s="230"/>
      <c r="CA167" s="30">
        <f t="shared" si="435"/>
        <v>0</v>
      </c>
      <c r="CB167" s="93"/>
      <c r="CC167" s="93"/>
      <c r="CD167" s="93"/>
      <c r="CE167" s="93"/>
      <c r="CF167" s="226">
        <f t="shared" si="415"/>
        <v>0</v>
      </c>
      <c r="CG167" s="30">
        <f t="shared" si="437"/>
        <v>0</v>
      </c>
      <c r="CH167" s="93"/>
      <c r="CI167" s="93"/>
      <c r="CJ167" s="93"/>
      <c r="CK167" s="93"/>
      <c r="CL167" s="93"/>
      <c r="CM167" s="93"/>
      <c r="CN167" s="93"/>
      <c r="CO167" s="93"/>
      <c r="CP167" s="93"/>
      <c r="CQ167" s="177"/>
      <c r="CR167" s="226">
        <f t="shared" si="417"/>
        <v>0</v>
      </c>
      <c r="CS167" s="30">
        <f t="shared" si="439"/>
        <v>0</v>
      </c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226">
        <f t="shared" si="418"/>
        <v>0</v>
      </c>
      <c r="DF167" s="226">
        <f t="shared" si="419"/>
        <v>0</v>
      </c>
      <c r="DG167" s="367">
        <f t="shared" si="420"/>
        <v>0</v>
      </c>
    </row>
    <row r="168" spans="1:111" s="125" customFormat="1" ht="60" hidden="1" x14ac:dyDescent="0.25">
      <c r="A168" s="244" t="s">
        <v>283</v>
      </c>
      <c r="B168" s="245" t="s">
        <v>284</v>
      </c>
      <c r="C168" s="11">
        <v>25.68</v>
      </c>
      <c r="D168" s="12">
        <v>25.68</v>
      </c>
      <c r="E168" s="13"/>
      <c r="F168" s="14">
        <v>25.68</v>
      </c>
      <c r="G168" s="11">
        <v>25.68</v>
      </c>
      <c r="H168" s="93">
        <v>25.68</v>
      </c>
      <c r="I168" s="93">
        <v>25.68</v>
      </c>
      <c r="J168" s="120">
        <v>25.68</v>
      </c>
      <c r="K168" s="121">
        <v>25.68</v>
      </c>
      <c r="L168" s="93"/>
      <c r="M168" s="93"/>
      <c r="N168" s="19">
        <f t="shared" si="457"/>
        <v>25.68</v>
      </c>
      <c r="O168" s="20">
        <f t="shared" si="457"/>
        <v>25.68</v>
      </c>
      <c r="P168" s="93"/>
      <c r="Q168" s="122"/>
      <c r="R168" s="19">
        <f t="shared" si="304"/>
        <v>25.68</v>
      </c>
      <c r="S168" s="122"/>
      <c r="T168" s="22">
        <f t="shared" si="382"/>
        <v>25.68</v>
      </c>
      <c r="U168" s="85">
        <v>26.71</v>
      </c>
      <c r="V168" s="92"/>
      <c r="W168" s="93"/>
      <c r="X168" s="25">
        <f t="shared" si="281"/>
        <v>26.71</v>
      </c>
      <c r="Y168" s="93"/>
      <c r="Z168" s="94"/>
      <c r="AA168" s="93"/>
      <c r="AB168" s="27">
        <f t="shared" si="282"/>
        <v>0</v>
      </c>
      <c r="AC168" s="28">
        <v>28.75</v>
      </c>
      <c r="AD168" s="93"/>
      <c r="AE168" s="29">
        <f t="shared" ref="AE168:AE238" si="469">AC168+AD168</f>
        <v>28.75</v>
      </c>
      <c r="AF168" s="95">
        <v>28.75</v>
      </c>
      <c r="AG168" s="31"/>
      <c r="AH168" s="93"/>
      <c r="AI168" s="41">
        <f t="shared" ref="AI168:AI238" si="470">AG168+AH168</f>
        <v>0</v>
      </c>
      <c r="AJ168" s="30">
        <v>28.75</v>
      </c>
      <c r="AK168" s="32"/>
      <c r="AL168" s="93"/>
      <c r="AM168" s="7">
        <f t="shared" ref="AM168:AM238" si="471">AK168+AL168</f>
        <v>0</v>
      </c>
      <c r="AN168" s="88"/>
      <c r="AO168" s="93"/>
      <c r="AP168" s="42">
        <f t="shared" si="446"/>
        <v>0</v>
      </c>
      <c r="AQ168" s="89"/>
      <c r="AR168" s="93"/>
      <c r="AS168" s="43">
        <f t="shared" si="447"/>
        <v>0</v>
      </c>
      <c r="AT168" s="90"/>
      <c r="AU168" s="93"/>
      <c r="AV168" s="44">
        <f t="shared" si="448"/>
        <v>0</v>
      </c>
      <c r="AW168" s="96"/>
      <c r="AX168" s="95"/>
      <c r="AY168" s="256">
        <f t="shared" si="443"/>
        <v>0</v>
      </c>
      <c r="AZ168" s="97"/>
      <c r="BA168" s="95"/>
      <c r="BB168" s="257">
        <f t="shared" si="444"/>
        <v>0</v>
      </c>
      <c r="BC168" s="258">
        <f t="shared" si="440"/>
        <v>0</v>
      </c>
      <c r="BD168" s="93"/>
      <c r="BE168" s="93"/>
      <c r="BF168" s="37">
        <f t="shared" si="441"/>
        <v>0</v>
      </c>
      <c r="BG168" s="30"/>
      <c r="BH168" s="30"/>
      <c r="BI168" s="26">
        <f t="shared" si="442"/>
        <v>0</v>
      </c>
      <c r="BJ168" s="37"/>
      <c r="BK168" s="93"/>
      <c r="BL168" s="98"/>
      <c r="BM168" s="93"/>
      <c r="BN168" s="259">
        <f t="shared" si="445"/>
        <v>0</v>
      </c>
      <c r="BO168" s="226">
        <f t="shared" si="432"/>
        <v>0</v>
      </c>
      <c r="BP168" s="161"/>
      <c r="BQ168" s="93"/>
      <c r="BR168" s="226">
        <f t="shared" si="412"/>
        <v>0</v>
      </c>
      <c r="BS168" s="30">
        <f t="shared" si="449"/>
        <v>0</v>
      </c>
      <c r="BT168" s="93"/>
      <c r="BU168" s="93"/>
      <c r="BV168" s="93"/>
      <c r="BW168" s="93"/>
      <c r="BX168" s="93"/>
      <c r="BY168" s="94"/>
      <c r="BZ168" s="230"/>
      <c r="CA168" s="30">
        <f t="shared" si="435"/>
        <v>0</v>
      </c>
      <c r="CB168" s="93"/>
      <c r="CC168" s="93"/>
      <c r="CD168" s="93"/>
      <c r="CE168" s="93"/>
      <c r="CF168" s="226">
        <f t="shared" si="415"/>
        <v>0</v>
      </c>
      <c r="CG168" s="30">
        <f t="shared" si="437"/>
        <v>0</v>
      </c>
      <c r="CH168" s="93"/>
      <c r="CI168" s="93"/>
      <c r="CJ168" s="93"/>
      <c r="CK168" s="93"/>
      <c r="CL168" s="93"/>
      <c r="CM168" s="93"/>
      <c r="CN168" s="93"/>
      <c r="CO168" s="93"/>
      <c r="CP168" s="93"/>
      <c r="CQ168" s="177"/>
      <c r="CR168" s="226">
        <f t="shared" si="417"/>
        <v>0</v>
      </c>
      <c r="CS168" s="30">
        <f t="shared" si="439"/>
        <v>0</v>
      </c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226">
        <f t="shared" si="418"/>
        <v>0</v>
      </c>
      <c r="DF168" s="226">
        <f t="shared" si="419"/>
        <v>0</v>
      </c>
      <c r="DG168" s="367">
        <f t="shared" si="420"/>
        <v>0</v>
      </c>
    </row>
    <row r="169" spans="1:111" s="125" customFormat="1" ht="48" hidden="1" x14ac:dyDescent="0.25">
      <c r="A169" s="244" t="s">
        <v>285</v>
      </c>
      <c r="B169" s="245" t="s">
        <v>286</v>
      </c>
      <c r="C169" s="11">
        <v>25.68</v>
      </c>
      <c r="D169" s="12">
        <v>25.68</v>
      </c>
      <c r="E169" s="13"/>
      <c r="F169" s="14">
        <v>25.68</v>
      </c>
      <c r="G169" s="11">
        <v>25.68</v>
      </c>
      <c r="H169" s="93">
        <v>25.68</v>
      </c>
      <c r="I169" s="93">
        <v>25.68</v>
      </c>
      <c r="J169" s="120">
        <v>25.68</v>
      </c>
      <c r="K169" s="121">
        <v>25.68</v>
      </c>
      <c r="L169" s="93"/>
      <c r="M169" s="93"/>
      <c r="N169" s="19">
        <f t="shared" si="457"/>
        <v>25.68</v>
      </c>
      <c r="O169" s="20">
        <f t="shared" si="457"/>
        <v>25.68</v>
      </c>
      <c r="P169" s="93"/>
      <c r="Q169" s="122"/>
      <c r="R169" s="19">
        <f t="shared" si="304"/>
        <v>25.68</v>
      </c>
      <c r="S169" s="122"/>
      <c r="T169" s="22">
        <f t="shared" si="382"/>
        <v>25.68</v>
      </c>
      <c r="U169" s="85">
        <v>26.71</v>
      </c>
      <c r="V169" s="92"/>
      <c r="W169" s="93"/>
      <c r="X169" s="25">
        <f t="shared" si="281"/>
        <v>26.71</v>
      </c>
      <c r="Y169" s="93"/>
      <c r="Z169" s="94"/>
      <c r="AA169" s="93"/>
      <c r="AB169" s="27">
        <f t="shared" si="282"/>
        <v>0</v>
      </c>
      <c r="AC169" s="28">
        <v>28.75</v>
      </c>
      <c r="AD169" s="93"/>
      <c r="AE169" s="29">
        <f t="shared" si="469"/>
        <v>28.75</v>
      </c>
      <c r="AF169" s="95">
        <v>28.75</v>
      </c>
      <c r="AG169" s="31"/>
      <c r="AH169" s="93"/>
      <c r="AI169" s="41">
        <f t="shared" si="470"/>
        <v>0</v>
      </c>
      <c r="AJ169" s="30">
        <v>28.75</v>
      </c>
      <c r="AK169" s="32"/>
      <c r="AL169" s="93"/>
      <c r="AM169" s="7">
        <f t="shared" si="471"/>
        <v>0</v>
      </c>
      <c r="AN169" s="88"/>
      <c r="AO169" s="93"/>
      <c r="AP169" s="42">
        <f t="shared" si="446"/>
        <v>0</v>
      </c>
      <c r="AQ169" s="89"/>
      <c r="AR169" s="93"/>
      <c r="AS169" s="43">
        <f t="shared" si="447"/>
        <v>0</v>
      </c>
      <c r="AT169" s="90"/>
      <c r="AU169" s="93"/>
      <c r="AV169" s="44">
        <f t="shared" si="448"/>
        <v>0</v>
      </c>
      <c r="AW169" s="96"/>
      <c r="AX169" s="95"/>
      <c r="AY169" s="256">
        <f t="shared" si="443"/>
        <v>0</v>
      </c>
      <c r="AZ169" s="97"/>
      <c r="BA169" s="95"/>
      <c r="BB169" s="257">
        <f t="shared" si="444"/>
        <v>0</v>
      </c>
      <c r="BC169" s="258">
        <f t="shared" si="440"/>
        <v>0</v>
      </c>
      <c r="BD169" s="93"/>
      <c r="BE169" s="93"/>
      <c r="BF169" s="37">
        <f t="shared" si="441"/>
        <v>0</v>
      </c>
      <c r="BG169" s="30"/>
      <c r="BH169" s="30"/>
      <c r="BI169" s="26">
        <f t="shared" si="442"/>
        <v>0</v>
      </c>
      <c r="BJ169" s="37"/>
      <c r="BK169" s="93"/>
      <c r="BL169" s="98"/>
      <c r="BM169" s="93"/>
      <c r="BN169" s="259">
        <f t="shared" si="445"/>
        <v>0</v>
      </c>
      <c r="BO169" s="226">
        <f t="shared" si="432"/>
        <v>0</v>
      </c>
      <c r="BP169" s="161"/>
      <c r="BQ169" s="93"/>
      <c r="BR169" s="226">
        <f t="shared" si="412"/>
        <v>0</v>
      </c>
      <c r="BS169" s="30">
        <f t="shared" si="449"/>
        <v>0</v>
      </c>
      <c r="BT169" s="93"/>
      <c r="BU169" s="93"/>
      <c r="BV169" s="93"/>
      <c r="BW169" s="93"/>
      <c r="BX169" s="93"/>
      <c r="BY169" s="94"/>
      <c r="BZ169" s="230"/>
      <c r="CA169" s="30">
        <f t="shared" si="435"/>
        <v>0</v>
      </c>
      <c r="CB169" s="93"/>
      <c r="CC169" s="93"/>
      <c r="CD169" s="93"/>
      <c r="CE169" s="93"/>
      <c r="CF169" s="226">
        <f t="shared" si="415"/>
        <v>0</v>
      </c>
      <c r="CG169" s="30">
        <f t="shared" si="437"/>
        <v>0</v>
      </c>
      <c r="CH169" s="93"/>
      <c r="CI169" s="93"/>
      <c r="CJ169" s="93"/>
      <c r="CK169" s="93"/>
      <c r="CL169" s="93"/>
      <c r="CM169" s="93"/>
      <c r="CN169" s="93"/>
      <c r="CO169" s="93"/>
      <c r="CP169" s="93"/>
      <c r="CQ169" s="177"/>
      <c r="CR169" s="226">
        <f t="shared" si="417"/>
        <v>0</v>
      </c>
      <c r="CS169" s="30">
        <f t="shared" si="439"/>
        <v>0</v>
      </c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226">
        <f t="shared" si="418"/>
        <v>0</v>
      </c>
      <c r="DF169" s="226">
        <f t="shared" si="419"/>
        <v>0</v>
      </c>
      <c r="DG169" s="367">
        <f t="shared" si="420"/>
        <v>0</v>
      </c>
    </row>
    <row r="170" spans="1:111" s="125" customFormat="1" ht="53.25" customHeight="1" x14ac:dyDescent="0.25">
      <c r="A170" s="39" t="s">
        <v>287</v>
      </c>
      <c r="B170" s="40" t="s">
        <v>288</v>
      </c>
      <c r="C170" s="11">
        <v>1867.73</v>
      </c>
      <c r="D170" s="12">
        <v>1776.18</v>
      </c>
      <c r="E170" s="13"/>
      <c r="F170" s="14">
        <v>2017.89</v>
      </c>
      <c r="G170" s="11">
        <v>2017.89</v>
      </c>
      <c r="H170" s="93">
        <v>2299.87</v>
      </c>
      <c r="I170" s="93">
        <v>2461.0100000000002</v>
      </c>
      <c r="J170" s="120">
        <v>2299.87</v>
      </c>
      <c r="K170" s="121">
        <v>2461.0100000000002</v>
      </c>
      <c r="L170" s="93"/>
      <c r="M170" s="93"/>
      <c r="N170" s="19">
        <f>J170+L170</f>
        <v>2299.87</v>
      </c>
      <c r="O170" s="20">
        <f>K170+M170</f>
        <v>2461.0100000000002</v>
      </c>
      <c r="P170" s="93"/>
      <c r="Q170" s="122"/>
      <c r="R170" s="19">
        <f>N170+Q170</f>
        <v>2299.87</v>
      </c>
      <c r="S170" s="122"/>
      <c r="T170" s="22">
        <f>R170+S170</f>
        <v>2299.87</v>
      </c>
      <c r="U170" s="85">
        <v>2532.8000000000002</v>
      </c>
      <c r="V170" s="92"/>
      <c r="W170" s="93"/>
      <c r="X170" s="25">
        <f>U170+V170+W170</f>
        <v>2532.8000000000002</v>
      </c>
      <c r="Y170" s="93"/>
      <c r="Z170" s="94"/>
      <c r="AA170" s="93"/>
      <c r="AB170" s="27">
        <f>Z170+AA170</f>
        <v>0</v>
      </c>
      <c r="AC170" s="28">
        <v>2964.02</v>
      </c>
      <c r="AD170" s="93"/>
      <c r="AE170" s="29">
        <f t="shared" si="469"/>
        <v>2964.02</v>
      </c>
      <c r="AF170" s="95">
        <v>3201.79</v>
      </c>
      <c r="AG170" s="31">
        <v>6188.17</v>
      </c>
      <c r="AH170" s="93"/>
      <c r="AI170" s="41">
        <f t="shared" si="470"/>
        <v>6188.17</v>
      </c>
      <c r="AJ170" s="30">
        <v>3455.97</v>
      </c>
      <c r="AK170" s="32">
        <v>6722.1</v>
      </c>
      <c r="AL170" s="93"/>
      <c r="AM170" s="7">
        <f t="shared" si="471"/>
        <v>6722.1</v>
      </c>
      <c r="AN170" s="88">
        <v>6301.57</v>
      </c>
      <c r="AO170" s="93">
        <v>238.79</v>
      </c>
      <c r="AP170" s="42">
        <f t="shared" si="446"/>
        <v>6540.36</v>
      </c>
      <c r="AQ170" s="89">
        <v>6520.26</v>
      </c>
      <c r="AR170" s="93">
        <v>531.52</v>
      </c>
      <c r="AS170" s="43">
        <f t="shared" si="447"/>
        <v>7051.7800000000007</v>
      </c>
      <c r="AT170" s="90">
        <v>6747.05</v>
      </c>
      <c r="AU170" s="93">
        <v>856.11</v>
      </c>
      <c r="AV170" s="44">
        <f t="shared" si="448"/>
        <v>7603.16</v>
      </c>
      <c r="AW170" s="96">
        <v>7880.45</v>
      </c>
      <c r="AX170" s="95">
        <v>433.41</v>
      </c>
      <c r="AY170" s="256">
        <f t="shared" si="443"/>
        <v>8313.86</v>
      </c>
      <c r="AZ170" s="97">
        <v>8685.7900000000009</v>
      </c>
      <c r="BA170" s="95"/>
      <c r="BB170" s="257">
        <f t="shared" si="444"/>
        <v>8685.7900000000009</v>
      </c>
      <c r="BC170" s="258">
        <f t="shared" si="440"/>
        <v>8685790</v>
      </c>
      <c r="BD170" s="93">
        <v>0.36</v>
      </c>
      <c r="BE170" s="93"/>
      <c r="BF170" s="37">
        <f t="shared" si="441"/>
        <v>8685790.3599999994</v>
      </c>
      <c r="BG170" s="30"/>
      <c r="BH170" s="30"/>
      <c r="BI170" s="26">
        <f t="shared" si="442"/>
        <v>8685790.3599999994</v>
      </c>
      <c r="BJ170" s="37">
        <v>9709290</v>
      </c>
      <c r="BK170" s="93">
        <v>46690</v>
      </c>
      <c r="BL170" s="98">
        <v>9571.31</v>
      </c>
      <c r="BM170" s="93"/>
      <c r="BN170" s="259">
        <f t="shared" si="445"/>
        <v>9571.31</v>
      </c>
      <c r="BO170" s="226">
        <f t="shared" si="432"/>
        <v>9755980</v>
      </c>
      <c r="BP170" s="161"/>
      <c r="BQ170" s="93">
        <v>4.51</v>
      </c>
      <c r="BR170" s="226">
        <f t="shared" si="412"/>
        <v>4.51</v>
      </c>
      <c r="BS170" s="30">
        <f t="shared" si="449"/>
        <v>9755984.5099999998</v>
      </c>
      <c r="BT170" s="93"/>
      <c r="BU170" s="93"/>
      <c r="BV170" s="93"/>
      <c r="BW170" s="93"/>
      <c r="BX170" s="93"/>
      <c r="BY170" s="94"/>
      <c r="BZ170" s="230"/>
      <c r="CA170" s="30">
        <f t="shared" si="435"/>
        <v>9755984.5099999998</v>
      </c>
      <c r="CB170" s="93"/>
      <c r="CC170" s="93"/>
      <c r="CD170" s="93"/>
      <c r="CE170" s="93"/>
      <c r="CF170" s="226">
        <f t="shared" si="415"/>
        <v>0</v>
      </c>
      <c r="CG170" s="30">
        <f t="shared" si="437"/>
        <v>9755984.5099999998</v>
      </c>
      <c r="CH170" s="93">
        <v>-471443.04</v>
      </c>
      <c r="CI170" s="93"/>
      <c r="CJ170" s="93"/>
      <c r="CK170" s="93"/>
      <c r="CL170" s="93"/>
      <c r="CM170" s="93"/>
      <c r="CN170" s="93"/>
      <c r="CO170" s="93"/>
      <c r="CP170" s="93"/>
      <c r="CQ170" s="177"/>
      <c r="CR170" s="226">
        <f t="shared" si="417"/>
        <v>-471443.04</v>
      </c>
      <c r="CS170" s="30">
        <f t="shared" si="439"/>
        <v>9284541.4700000007</v>
      </c>
      <c r="CT170" s="93"/>
      <c r="CU170" s="93"/>
      <c r="CV170" s="93"/>
      <c r="CW170" s="93"/>
      <c r="CX170" s="93">
        <v>-90000</v>
      </c>
      <c r="CY170" s="93"/>
      <c r="CZ170" s="93"/>
      <c r="DA170" s="93"/>
      <c r="DB170" s="93"/>
      <c r="DC170" s="93"/>
      <c r="DD170" s="93"/>
      <c r="DE170" s="226">
        <f t="shared" si="418"/>
        <v>-90000</v>
      </c>
      <c r="DF170" s="226">
        <f t="shared" si="419"/>
        <v>9194541.4700000007</v>
      </c>
      <c r="DG170" s="367">
        <f t="shared" si="420"/>
        <v>-561438.53</v>
      </c>
    </row>
    <row r="171" spans="1:111" s="125" customFormat="1" ht="48" x14ac:dyDescent="0.25">
      <c r="A171" s="39" t="s">
        <v>289</v>
      </c>
      <c r="B171" s="124" t="s">
        <v>290</v>
      </c>
      <c r="C171" s="132">
        <v>635.97</v>
      </c>
      <c r="D171" s="132">
        <v>578.38</v>
      </c>
      <c r="E171" s="132"/>
      <c r="F171" s="132">
        <v>643.35</v>
      </c>
      <c r="G171" s="132">
        <v>643.35</v>
      </c>
      <c r="H171" s="133">
        <v>650.54</v>
      </c>
      <c r="I171" s="133">
        <v>650.54</v>
      </c>
      <c r="J171" s="120">
        <v>650.54</v>
      </c>
      <c r="K171" s="121">
        <v>650.54</v>
      </c>
      <c r="L171" s="93"/>
      <c r="M171" s="93"/>
      <c r="N171" s="19">
        <f t="shared" si="457"/>
        <v>650.54</v>
      </c>
      <c r="O171" s="20">
        <f t="shared" si="457"/>
        <v>650.54</v>
      </c>
      <c r="P171" s="93"/>
      <c r="Q171" s="122"/>
      <c r="R171" s="19">
        <f t="shared" si="304"/>
        <v>650.54</v>
      </c>
      <c r="S171" s="122"/>
      <c r="T171" s="22">
        <f t="shared" si="382"/>
        <v>650.54</v>
      </c>
      <c r="U171" s="85">
        <v>692.97</v>
      </c>
      <c r="V171" s="92"/>
      <c r="W171" s="93"/>
      <c r="X171" s="25">
        <f t="shared" si="281"/>
        <v>692.97</v>
      </c>
      <c r="Y171" s="93"/>
      <c r="Z171" s="94">
        <v>700.37</v>
      </c>
      <c r="AA171" s="93"/>
      <c r="AB171" s="27">
        <f t="shared" ref="AB171:AB238" si="472">Z171+AA171</f>
        <v>700.37</v>
      </c>
      <c r="AC171" s="28">
        <v>824.44</v>
      </c>
      <c r="AD171" s="93"/>
      <c r="AE171" s="29">
        <f t="shared" si="469"/>
        <v>824.44</v>
      </c>
      <c r="AF171" s="95">
        <v>824.44</v>
      </c>
      <c r="AG171" s="31">
        <v>811.41</v>
      </c>
      <c r="AH171" s="93"/>
      <c r="AI171" s="41">
        <f t="shared" si="470"/>
        <v>811.41</v>
      </c>
      <c r="AJ171" s="30">
        <v>824.44</v>
      </c>
      <c r="AK171" s="32">
        <v>829.3</v>
      </c>
      <c r="AL171" s="93"/>
      <c r="AM171" s="7">
        <f t="shared" si="471"/>
        <v>829.3</v>
      </c>
      <c r="AN171" s="88">
        <v>1929.37</v>
      </c>
      <c r="AO171" s="93">
        <v>-958.08</v>
      </c>
      <c r="AP171" s="42">
        <f t="shared" si="446"/>
        <v>971.28999999999985</v>
      </c>
      <c r="AQ171" s="89">
        <v>1988.65</v>
      </c>
      <c r="AR171" s="93">
        <v>-1008.14</v>
      </c>
      <c r="AS171" s="43">
        <f t="shared" si="447"/>
        <v>980.5100000000001</v>
      </c>
      <c r="AT171" s="90">
        <v>1988.65</v>
      </c>
      <c r="AU171" s="93">
        <v>-972.56</v>
      </c>
      <c r="AV171" s="44">
        <f t="shared" si="448"/>
        <v>1016.0900000000001</v>
      </c>
      <c r="AW171" s="96">
        <v>1192.43</v>
      </c>
      <c r="AX171" s="95"/>
      <c r="AY171" s="256">
        <f t="shared" si="443"/>
        <v>1192.43</v>
      </c>
      <c r="AZ171" s="97">
        <v>1244.22</v>
      </c>
      <c r="BA171" s="95"/>
      <c r="BB171" s="257">
        <f t="shared" si="444"/>
        <v>1244.22</v>
      </c>
      <c r="BC171" s="258">
        <f t="shared" si="440"/>
        <v>1244220</v>
      </c>
      <c r="BD171" s="93"/>
      <c r="BE171" s="93">
        <v>-1.4</v>
      </c>
      <c r="BF171" s="37">
        <f t="shared" si="441"/>
        <v>1244218.6000000001</v>
      </c>
      <c r="BG171" s="30"/>
      <c r="BH171" s="30"/>
      <c r="BI171" s="26">
        <f t="shared" si="442"/>
        <v>1244218.6000000001</v>
      </c>
      <c r="BJ171" s="37">
        <v>873490</v>
      </c>
      <c r="BK171" s="93">
        <v>551950</v>
      </c>
      <c r="BL171" s="98">
        <v>1286.57</v>
      </c>
      <c r="BM171" s="93"/>
      <c r="BN171" s="259">
        <f t="shared" si="445"/>
        <v>1286.57</v>
      </c>
      <c r="BO171" s="226">
        <f t="shared" si="432"/>
        <v>1425440</v>
      </c>
      <c r="BP171" s="161"/>
      <c r="BQ171" s="93"/>
      <c r="BR171" s="226">
        <f t="shared" si="412"/>
        <v>0</v>
      </c>
      <c r="BS171" s="30">
        <f t="shared" si="449"/>
        <v>1425440</v>
      </c>
      <c r="BT171" s="93"/>
      <c r="BU171" s="93"/>
      <c r="BV171" s="93"/>
      <c r="BW171" s="93"/>
      <c r="BX171" s="93"/>
      <c r="BY171" s="94"/>
      <c r="BZ171" s="230"/>
      <c r="CA171" s="30">
        <f t="shared" si="435"/>
        <v>1425440</v>
      </c>
      <c r="CB171" s="93"/>
      <c r="CC171" s="93"/>
      <c r="CD171" s="93"/>
      <c r="CE171" s="93"/>
      <c r="CF171" s="226">
        <f t="shared" si="415"/>
        <v>0</v>
      </c>
      <c r="CG171" s="30">
        <f t="shared" si="437"/>
        <v>1425440</v>
      </c>
      <c r="CH171" s="93"/>
      <c r="CI171" s="93"/>
      <c r="CJ171" s="93"/>
      <c r="CK171" s="93"/>
      <c r="CL171" s="93"/>
      <c r="CM171" s="93"/>
      <c r="CN171" s="93"/>
      <c r="CO171" s="93"/>
      <c r="CP171" s="93"/>
      <c r="CQ171" s="177"/>
      <c r="CR171" s="226">
        <f t="shared" si="417"/>
        <v>0</v>
      </c>
      <c r="CS171" s="30">
        <f t="shared" si="439"/>
        <v>1425440</v>
      </c>
      <c r="CT171" s="93"/>
      <c r="CU171" s="93"/>
      <c r="CV171" s="93"/>
      <c r="CW171" s="93">
        <v>1836.73</v>
      </c>
      <c r="CX171" s="93"/>
      <c r="CY171" s="93"/>
      <c r="CZ171" s="93"/>
      <c r="DA171" s="93"/>
      <c r="DB171" s="93"/>
      <c r="DC171" s="93"/>
      <c r="DD171" s="93"/>
      <c r="DE171" s="226">
        <f t="shared" si="418"/>
        <v>1836.73</v>
      </c>
      <c r="DF171" s="226">
        <f t="shared" si="419"/>
        <v>1427276.73</v>
      </c>
      <c r="DG171" s="367">
        <f t="shared" si="420"/>
        <v>1836.73</v>
      </c>
    </row>
    <row r="172" spans="1:111" s="125" customFormat="1" ht="144" x14ac:dyDescent="0.25">
      <c r="A172" s="39" t="s">
        <v>291</v>
      </c>
      <c r="B172" s="124" t="s">
        <v>292</v>
      </c>
      <c r="C172" s="132">
        <v>2398.91</v>
      </c>
      <c r="D172" s="132">
        <v>2979.61</v>
      </c>
      <c r="E172" s="132"/>
      <c r="F172" s="132">
        <v>2398.91</v>
      </c>
      <c r="G172" s="132">
        <v>2398.91</v>
      </c>
      <c r="H172" s="133">
        <v>2481.7199999999998</v>
      </c>
      <c r="I172" s="133">
        <v>2481.7199999999998</v>
      </c>
      <c r="J172" s="120">
        <v>2481.7199999999998</v>
      </c>
      <c r="K172" s="121">
        <v>2481.7199999999998</v>
      </c>
      <c r="L172" s="93"/>
      <c r="M172" s="93"/>
      <c r="N172" s="19">
        <f t="shared" si="457"/>
        <v>2481.7199999999998</v>
      </c>
      <c r="O172" s="20">
        <f t="shared" si="457"/>
        <v>2481.7199999999998</v>
      </c>
      <c r="P172" s="93"/>
      <c r="Q172" s="122"/>
      <c r="R172" s="19">
        <f t="shared" si="304"/>
        <v>2481.7199999999998</v>
      </c>
      <c r="S172" s="122"/>
      <c r="T172" s="22">
        <f t="shared" si="382"/>
        <v>2481.7199999999998</v>
      </c>
      <c r="U172" s="85">
        <v>3822.36</v>
      </c>
      <c r="V172" s="92"/>
      <c r="W172" s="93"/>
      <c r="X172" s="25">
        <f t="shared" ref="X172:X238" si="473">U172+V172+W172</f>
        <v>3822.36</v>
      </c>
      <c r="Y172" s="93"/>
      <c r="Z172" s="94">
        <v>3864.55</v>
      </c>
      <c r="AA172" s="93"/>
      <c r="AB172" s="27">
        <f t="shared" si="472"/>
        <v>3864.55</v>
      </c>
      <c r="AC172" s="28">
        <v>4162.91</v>
      </c>
      <c r="AD172" s="93"/>
      <c r="AE172" s="29">
        <f t="shared" si="469"/>
        <v>4162.91</v>
      </c>
      <c r="AF172" s="95">
        <v>4182.72</v>
      </c>
      <c r="AG172" s="31">
        <v>5302.07</v>
      </c>
      <c r="AH172" s="93"/>
      <c r="AI172" s="41">
        <f t="shared" si="470"/>
        <v>5302.07</v>
      </c>
      <c r="AJ172" s="30">
        <v>4240.33</v>
      </c>
      <c r="AK172" s="32">
        <v>5453.28</v>
      </c>
      <c r="AL172" s="93">
        <v>0.01</v>
      </c>
      <c r="AM172" s="7">
        <f t="shared" si="471"/>
        <v>5453.29</v>
      </c>
      <c r="AN172" s="88">
        <v>4897.3900000000003</v>
      </c>
      <c r="AO172" s="93"/>
      <c r="AP172" s="42">
        <f t="shared" si="446"/>
        <v>4897.3900000000003</v>
      </c>
      <c r="AQ172" s="89">
        <v>4897.3900000000003</v>
      </c>
      <c r="AR172" s="93"/>
      <c r="AS172" s="43">
        <f t="shared" si="447"/>
        <v>4897.3900000000003</v>
      </c>
      <c r="AT172" s="90">
        <v>4897.3900000000003</v>
      </c>
      <c r="AU172" s="93"/>
      <c r="AV172" s="44">
        <f t="shared" si="448"/>
        <v>4897.3900000000003</v>
      </c>
      <c r="AW172" s="96">
        <v>11338.24</v>
      </c>
      <c r="AX172" s="95"/>
      <c r="AY172" s="256">
        <f t="shared" si="443"/>
        <v>11338.24</v>
      </c>
      <c r="AZ172" s="97">
        <v>12255.45</v>
      </c>
      <c r="BA172" s="95"/>
      <c r="BB172" s="257">
        <f t="shared" si="444"/>
        <v>12255.45</v>
      </c>
      <c r="BC172" s="258">
        <f t="shared" si="440"/>
        <v>12255450</v>
      </c>
      <c r="BD172" s="250"/>
      <c r="BE172" s="93">
        <v>-0.84</v>
      </c>
      <c r="BF172" s="37">
        <f t="shared" si="441"/>
        <v>12255449.16</v>
      </c>
      <c r="BG172" s="30"/>
      <c r="BH172" s="30"/>
      <c r="BI172" s="26">
        <f t="shared" si="442"/>
        <v>12255449.16</v>
      </c>
      <c r="BJ172" s="37">
        <v>9459760</v>
      </c>
      <c r="BK172" s="93">
        <v>-40530</v>
      </c>
      <c r="BL172" s="98">
        <v>12255.45</v>
      </c>
      <c r="BM172" s="93"/>
      <c r="BN172" s="259">
        <f t="shared" si="445"/>
        <v>12255.45</v>
      </c>
      <c r="BO172" s="226">
        <f t="shared" si="432"/>
        <v>9419230</v>
      </c>
      <c r="BP172" s="161"/>
      <c r="BQ172" s="93">
        <v>2.52</v>
      </c>
      <c r="BR172" s="226">
        <f t="shared" si="412"/>
        <v>2.52</v>
      </c>
      <c r="BS172" s="30">
        <f t="shared" si="449"/>
        <v>9419232.5199999996</v>
      </c>
      <c r="BT172" s="93"/>
      <c r="BU172" s="93"/>
      <c r="BV172" s="93"/>
      <c r="BW172" s="93"/>
      <c r="BX172" s="93"/>
      <c r="BY172" s="94"/>
      <c r="BZ172" s="230"/>
      <c r="CA172" s="30">
        <f t="shared" si="435"/>
        <v>9419232.5199999996</v>
      </c>
      <c r="CB172" s="93"/>
      <c r="CC172" s="93"/>
      <c r="CD172" s="93"/>
      <c r="CE172" s="93"/>
      <c r="CF172" s="226">
        <f t="shared" si="415"/>
        <v>0</v>
      </c>
      <c r="CG172" s="30">
        <f t="shared" si="437"/>
        <v>9419232.5199999996</v>
      </c>
      <c r="CH172" s="93"/>
      <c r="CI172" s="93"/>
      <c r="CJ172" s="93"/>
      <c r="CK172" s="93"/>
      <c r="CL172" s="93"/>
      <c r="CM172" s="93"/>
      <c r="CN172" s="93"/>
      <c r="CO172" s="93"/>
      <c r="CP172" s="93"/>
      <c r="CQ172" s="177"/>
      <c r="CR172" s="226">
        <f t="shared" si="417"/>
        <v>0</v>
      </c>
      <c r="CS172" s="30">
        <f t="shared" si="439"/>
        <v>9419232.5199999996</v>
      </c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226">
        <f t="shared" si="418"/>
        <v>0</v>
      </c>
      <c r="DF172" s="226">
        <f t="shared" si="419"/>
        <v>9419232.5199999996</v>
      </c>
      <c r="DG172" s="367">
        <f t="shared" si="420"/>
        <v>2.52</v>
      </c>
    </row>
    <row r="173" spans="1:111" s="125" customFormat="1" ht="91.5" customHeight="1" x14ac:dyDescent="0.25">
      <c r="A173" s="39" t="s">
        <v>293</v>
      </c>
      <c r="B173" s="126" t="s">
        <v>294</v>
      </c>
      <c r="C173" s="132">
        <v>1187.74</v>
      </c>
      <c r="D173" s="132">
        <v>1094.33</v>
      </c>
      <c r="E173" s="132"/>
      <c r="F173" s="132">
        <v>1302.5899999999999</v>
      </c>
      <c r="G173" s="132">
        <v>1302.5899999999999</v>
      </c>
      <c r="H173" s="133">
        <v>1213.6199999999999</v>
      </c>
      <c r="I173" s="133">
        <v>1213.6199999999999</v>
      </c>
      <c r="J173" s="120">
        <v>1213.6199999999999</v>
      </c>
      <c r="K173" s="121">
        <v>1213.6199999999999</v>
      </c>
      <c r="L173" s="93"/>
      <c r="M173" s="93"/>
      <c r="N173" s="19">
        <f t="shared" si="457"/>
        <v>1213.6199999999999</v>
      </c>
      <c r="O173" s="20">
        <f t="shared" si="457"/>
        <v>1213.6199999999999</v>
      </c>
      <c r="P173" s="93"/>
      <c r="Q173" s="122"/>
      <c r="R173" s="19">
        <f t="shared" si="304"/>
        <v>1213.6199999999999</v>
      </c>
      <c r="S173" s="122"/>
      <c r="T173" s="22">
        <f t="shared" si="382"/>
        <v>1213.6199999999999</v>
      </c>
      <c r="U173" s="85">
        <v>1213.6199999999999</v>
      </c>
      <c r="V173" s="92"/>
      <c r="W173" s="93"/>
      <c r="X173" s="25">
        <f t="shared" si="473"/>
        <v>1213.6199999999999</v>
      </c>
      <c r="Y173" s="93"/>
      <c r="Z173" s="94">
        <v>1219.78</v>
      </c>
      <c r="AA173" s="93"/>
      <c r="AB173" s="27">
        <f t="shared" si="472"/>
        <v>1219.78</v>
      </c>
      <c r="AC173" s="28">
        <v>1227.5999999999999</v>
      </c>
      <c r="AD173" s="93"/>
      <c r="AE173" s="29">
        <f t="shared" si="469"/>
        <v>1227.5999999999999</v>
      </c>
      <c r="AF173" s="95">
        <v>1233.8</v>
      </c>
      <c r="AG173" s="31">
        <v>1420.86</v>
      </c>
      <c r="AH173" s="93"/>
      <c r="AI173" s="41">
        <f t="shared" si="470"/>
        <v>1420.86</v>
      </c>
      <c r="AJ173" s="30">
        <v>1233.8</v>
      </c>
      <c r="AK173" s="32">
        <v>1420.86</v>
      </c>
      <c r="AL173" s="93"/>
      <c r="AM173" s="7">
        <f t="shared" si="471"/>
        <v>1420.86</v>
      </c>
      <c r="AN173" s="88">
        <v>1459.67</v>
      </c>
      <c r="AO173" s="93"/>
      <c r="AP173" s="42">
        <f t="shared" si="446"/>
        <v>1459.67</v>
      </c>
      <c r="AQ173" s="89">
        <v>1459.67</v>
      </c>
      <c r="AR173" s="93"/>
      <c r="AS173" s="43">
        <f t="shared" si="447"/>
        <v>1459.67</v>
      </c>
      <c r="AT173" s="90">
        <v>1459.67</v>
      </c>
      <c r="AU173" s="93"/>
      <c r="AV173" s="44">
        <f t="shared" si="448"/>
        <v>1459.67</v>
      </c>
      <c r="AW173" s="96">
        <v>1642.11</v>
      </c>
      <c r="AX173" s="95"/>
      <c r="AY173" s="256">
        <f t="shared" si="443"/>
        <v>1642.11</v>
      </c>
      <c r="AZ173" s="97">
        <v>1642.11</v>
      </c>
      <c r="BA173" s="95"/>
      <c r="BB173" s="257">
        <f t="shared" si="444"/>
        <v>1642.11</v>
      </c>
      <c r="BC173" s="258">
        <f t="shared" si="440"/>
        <v>1642110</v>
      </c>
      <c r="BD173" s="250"/>
      <c r="BE173" s="93">
        <v>3</v>
      </c>
      <c r="BF173" s="37">
        <f t="shared" si="441"/>
        <v>1642113</v>
      </c>
      <c r="BG173" s="30"/>
      <c r="BH173" s="30"/>
      <c r="BI173" s="26">
        <f t="shared" si="442"/>
        <v>1642113</v>
      </c>
      <c r="BJ173" s="37">
        <v>1734480</v>
      </c>
      <c r="BK173" s="93"/>
      <c r="BL173" s="98">
        <v>1642.11</v>
      </c>
      <c r="BM173" s="93"/>
      <c r="BN173" s="259">
        <f t="shared" si="445"/>
        <v>1642.11</v>
      </c>
      <c r="BO173" s="226">
        <f t="shared" si="432"/>
        <v>1734480</v>
      </c>
      <c r="BP173" s="161"/>
      <c r="BQ173" s="93"/>
      <c r="BR173" s="226">
        <f t="shared" si="412"/>
        <v>0</v>
      </c>
      <c r="BS173" s="30">
        <f t="shared" si="449"/>
        <v>1734480</v>
      </c>
      <c r="BT173" s="93"/>
      <c r="BU173" s="93"/>
      <c r="BV173" s="93"/>
      <c r="BW173" s="93"/>
      <c r="BX173" s="93"/>
      <c r="BY173" s="94"/>
      <c r="BZ173" s="230"/>
      <c r="CA173" s="30">
        <f t="shared" si="435"/>
        <v>1734480</v>
      </c>
      <c r="CB173" s="93"/>
      <c r="CC173" s="93"/>
      <c r="CD173" s="93"/>
      <c r="CE173" s="93"/>
      <c r="CF173" s="226">
        <f t="shared" si="415"/>
        <v>0</v>
      </c>
      <c r="CG173" s="30">
        <f t="shared" si="437"/>
        <v>1734480</v>
      </c>
      <c r="CH173" s="93"/>
      <c r="CI173" s="93"/>
      <c r="CJ173" s="93"/>
      <c r="CK173" s="93"/>
      <c r="CL173" s="93"/>
      <c r="CM173" s="93"/>
      <c r="CN173" s="93"/>
      <c r="CO173" s="93"/>
      <c r="CP173" s="93"/>
      <c r="CQ173" s="177"/>
      <c r="CR173" s="226">
        <f t="shared" si="417"/>
        <v>0</v>
      </c>
      <c r="CS173" s="30">
        <f t="shared" si="439"/>
        <v>1734480</v>
      </c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226">
        <f t="shared" si="418"/>
        <v>0</v>
      </c>
      <c r="DF173" s="226">
        <f t="shared" si="419"/>
        <v>1734480</v>
      </c>
      <c r="DG173" s="367">
        <f t="shared" si="420"/>
        <v>0</v>
      </c>
    </row>
    <row r="174" spans="1:111" s="125" customFormat="1" ht="84" x14ac:dyDescent="0.25">
      <c r="A174" s="39" t="s">
        <v>295</v>
      </c>
      <c r="B174" s="126" t="s">
        <v>296</v>
      </c>
      <c r="C174" s="132">
        <v>483.16</v>
      </c>
      <c r="D174" s="132">
        <v>402.63</v>
      </c>
      <c r="E174" s="132"/>
      <c r="F174" s="132">
        <v>520.16</v>
      </c>
      <c r="G174" s="132">
        <v>520.16</v>
      </c>
      <c r="H174" s="133">
        <v>609.62</v>
      </c>
      <c r="I174" s="133">
        <v>609.62</v>
      </c>
      <c r="J174" s="120">
        <v>609.62</v>
      </c>
      <c r="K174" s="121">
        <v>609.62</v>
      </c>
      <c r="L174" s="93"/>
      <c r="M174" s="93"/>
      <c r="N174" s="19">
        <f t="shared" si="457"/>
        <v>609.62</v>
      </c>
      <c r="O174" s="20">
        <f t="shared" si="457"/>
        <v>609.62</v>
      </c>
      <c r="P174" s="93"/>
      <c r="Q174" s="122"/>
      <c r="R174" s="19">
        <f t="shared" si="304"/>
        <v>609.62</v>
      </c>
      <c r="S174" s="122"/>
      <c r="T174" s="22">
        <f t="shared" si="382"/>
        <v>609.62</v>
      </c>
      <c r="U174" s="85">
        <v>649.24</v>
      </c>
      <c r="V174" s="92"/>
      <c r="W174" s="93"/>
      <c r="X174" s="25">
        <f t="shared" si="473"/>
        <v>649.24</v>
      </c>
      <c r="Y174" s="93"/>
      <c r="Z174" s="94">
        <v>660.83</v>
      </c>
      <c r="AA174" s="93"/>
      <c r="AB174" s="27">
        <f t="shared" si="472"/>
        <v>660.83</v>
      </c>
      <c r="AC174" s="28">
        <v>660.83</v>
      </c>
      <c r="AD174" s="93"/>
      <c r="AE174" s="29">
        <f t="shared" si="469"/>
        <v>660.83</v>
      </c>
      <c r="AF174" s="95">
        <v>672.42</v>
      </c>
      <c r="AG174" s="31">
        <v>672.42</v>
      </c>
      <c r="AH174" s="93"/>
      <c r="AI174" s="41">
        <f t="shared" si="470"/>
        <v>672.42</v>
      </c>
      <c r="AJ174" s="30">
        <v>672.42</v>
      </c>
      <c r="AK174" s="32">
        <v>672.42</v>
      </c>
      <c r="AL174" s="93"/>
      <c r="AM174" s="7">
        <f t="shared" si="471"/>
        <v>672.42</v>
      </c>
      <c r="AN174" s="88">
        <v>672.42</v>
      </c>
      <c r="AO174" s="93"/>
      <c r="AP174" s="42">
        <f t="shared" si="446"/>
        <v>672.42</v>
      </c>
      <c r="AQ174" s="89">
        <v>672.42</v>
      </c>
      <c r="AR174" s="93"/>
      <c r="AS174" s="43">
        <f t="shared" si="447"/>
        <v>672.42</v>
      </c>
      <c r="AT174" s="90">
        <v>672.42</v>
      </c>
      <c r="AU174" s="93"/>
      <c r="AV174" s="44">
        <f t="shared" si="448"/>
        <v>672.42</v>
      </c>
      <c r="AW174" s="96">
        <v>769.67</v>
      </c>
      <c r="AX174" s="95"/>
      <c r="AY174" s="256">
        <f t="shared" si="443"/>
        <v>769.67</v>
      </c>
      <c r="AZ174" s="97">
        <v>769.68</v>
      </c>
      <c r="BA174" s="95"/>
      <c r="BB174" s="257">
        <f t="shared" si="444"/>
        <v>769.68</v>
      </c>
      <c r="BC174" s="258">
        <f t="shared" si="440"/>
        <v>769680</v>
      </c>
      <c r="BD174" s="93"/>
      <c r="BE174" s="93">
        <v>-5.5</v>
      </c>
      <c r="BF174" s="37">
        <f t="shared" si="441"/>
        <v>769674.5</v>
      </c>
      <c r="BG174" s="30"/>
      <c r="BH174" s="30"/>
      <c r="BI174" s="26">
        <f t="shared" si="442"/>
        <v>769674.5</v>
      </c>
      <c r="BJ174" s="37">
        <v>801560</v>
      </c>
      <c r="BK174" s="93"/>
      <c r="BL174" s="98">
        <v>769.68</v>
      </c>
      <c r="BM174" s="93"/>
      <c r="BN174" s="259">
        <f t="shared" si="445"/>
        <v>769.68</v>
      </c>
      <c r="BO174" s="226">
        <f t="shared" si="432"/>
        <v>801560</v>
      </c>
      <c r="BP174" s="161"/>
      <c r="BQ174" s="93"/>
      <c r="BR174" s="226">
        <f t="shared" si="412"/>
        <v>0</v>
      </c>
      <c r="BS174" s="30">
        <f t="shared" si="449"/>
        <v>801560</v>
      </c>
      <c r="BT174" s="93"/>
      <c r="BU174" s="93"/>
      <c r="BV174" s="93"/>
      <c r="BW174" s="93"/>
      <c r="BX174" s="93"/>
      <c r="BY174" s="94"/>
      <c r="BZ174" s="230"/>
      <c r="CA174" s="30">
        <f t="shared" si="435"/>
        <v>801560</v>
      </c>
      <c r="CB174" s="93"/>
      <c r="CC174" s="93"/>
      <c r="CD174" s="93"/>
      <c r="CE174" s="93"/>
      <c r="CF174" s="226">
        <f t="shared" si="415"/>
        <v>0</v>
      </c>
      <c r="CG174" s="30">
        <f t="shared" si="437"/>
        <v>801560</v>
      </c>
      <c r="CH174" s="93"/>
      <c r="CI174" s="93"/>
      <c r="CJ174" s="93"/>
      <c r="CK174" s="93"/>
      <c r="CL174" s="93"/>
      <c r="CM174" s="93"/>
      <c r="CN174" s="93"/>
      <c r="CO174" s="93"/>
      <c r="CP174" s="93"/>
      <c r="CQ174" s="177"/>
      <c r="CR174" s="226">
        <f t="shared" si="417"/>
        <v>0</v>
      </c>
      <c r="CS174" s="30">
        <f t="shared" si="439"/>
        <v>801560</v>
      </c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226">
        <f t="shared" si="418"/>
        <v>0</v>
      </c>
      <c r="DF174" s="226">
        <f t="shared" si="419"/>
        <v>801560</v>
      </c>
      <c r="DG174" s="367">
        <f t="shared" si="420"/>
        <v>0</v>
      </c>
    </row>
    <row r="175" spans="1:111" s="125" customFormat="1" ht="54" customHeight="1" x14ac:dyDescent="0.25">
      <c r="A175" s="39" t="s">
        <v>297</v>
      </c>
      <c r="B175" s="124" t="s">
        <v>298</v>
      </c>
      <c r="C175" s="132">
        <v>63.49</v>
      </c>
      <c r="D175" s="132">
        <v>54.36</v>
      </c>
      <c r="E175" s="132"/>
      <c r="F175" s="132">
        <v>63.49</v>
      </c>
      <c r="G175" s="132">
        <v>63.49</v>
      </c>
      <c r="H175" s="133">
        <v>66.010000000000005</v>
      </c>
      <c r="I175" s="133">
        <v>66.010000000000005</v>
      </c>
      <c r="J175" s="120">
        <v>66.010000000000005</v>
      </c>
      <c r="K175" s="121">
        <v>66.010000000000005</v>
      </c>
      <c r="L175" s="93"/>
      <c r="M175" s="93"/>
      <c r="N175" s="19">
        <f t="shared" si="457"/>
        <v>66.010000000000005</v>
      </c>
      <c r="O175" s="20">
        <f t="shared" si="457"/>
        <v>66.010000000000005</v>
      </c>
      <c r="P175" s="93"/>
      <c r="Q175" s="122"/>
      <c r="R175" s="19">
        <f t="shared" si="304"/>
        <v>66.010000000000005</v>
      </c>
      <c r="S175" s="122"/>
      <c r="T175" s="22">
        <f t="shared" si="382"/>
        <v>66.010000000000005</v>
      </c>
      <c r="U175" s="85">
        <v>66.56</v>
      </c>
      <c r="V175" s="92">
        <v>2.46</v>
      </c>
      <c r="W175" s="93"/>
      <c r="X175" s="25">
        <f t="shared" si="473"/>
        <v>69.02</v>
      </c>
      <c r="Y175" s="93"/>
      <c r="Z175" s="94">
        <v>66.56</v>
      </c>
      <c r="AA175" s="93"/>
      <c r="AB175" s="27">
        <f t="shared" si="472"/>
        <v>66.56</v>
      </c>
      <c r="AC175" s="28">
        <v>145.07</v>
      </c>
      <c r="AD175" s="93"/>
      <c r="AE175" s="29">
        <f t="shared" si="469"/>
        <v>145.07</v>
      </c>
      <c r="AF175" s="95">
        <v>145.07</v>
      </c>
      <c r="AG175" s="31">
        <v>81.81</v>
      </c>
      <c r="AH175" s="93"/>
      <c r="AI175" s="41">
        <f t="shared" si="470"/>
        <v>81.81</v>
      </c>
      <c r="AJ175" s="30">
        <v>145.07</v>
      </c>
      <c r="AK175" s="32">
        <v>85.28</v>
      </c>
      <c r="AL175" s="93"/>
      <c r="AM175" s="7">
        <f t="shared" si="471"/>
        <v>85.28</v>
      </c>
      <c r="AN175" s="88">
        <v>81.48</v>
      </c>
      <c r="AO175" s="93"/>
      <c r="AP175" s="42">
        <f t="shared" si="446"/>
        <v>81.48</v>
      </c>
      <c r="AQ175" s="89">
        <v>81.48</v>
      </c>
      <c r="AR175" s="93"/>
      <c r="AS175" s="43">
        <f t="shared" si="447"/>
        <v>81.48</v>
      </c>
      <c r="AT175" s="90">
        <v>81.48</v>
      </c>
      <c r="AU175" s="93"/>
      <c r="AV175" s="44">
        <f t="shared" si="448"/>
        <v>81.48</v>
      </c>
      <c r="AW175" s="96">
        <v>91.59</v>
      </c>
      <c r="AX175" s="95"/>
      <c r="AY175" s="256">
        <f t="shared" si="443"/>
        <v>91.59</v>
      </c>
      <c r="AZ175" s="97">
        <v>91.59</v>
      </c>
      <c r="BA175" s="95"/>
      <c r="BB175" s="257">
        <f t="shared" si="444"/>
        <v>91.59</v>
      </c>
      <c r="BC175" s="258">
        <f t="shared" si="440"/>
        <v>91590</v>
      </c>
      <c r="BD175" s="93"/>
      <c r="BE175" s="93">
        <v>3.7</v>
      </c>
      <c r="BF175" s="37">
        <f t="shared" si="441"/>
        <v>91593.7</v>
      </c>
      <c r="BG175" s="30"/>
      <c r="BH175" s="30"/>
      <c r="BI175" s="26">
        <f t="shared" si="442"/>
        <v>91593.7</v>
      </c>
      <c r="BJ175" s="37">
        <v>94880</v>
      </c>
      <c r="BK175" s="93"/>
      <c r="BL175" s="98">
        <v>91.59</v>
      </c>
      <c r="BM175" s="93"/>
      <c r="BN175" s="259">
        <f t="shared" si="445"/>
        <v>91.59</v>
      </c>
      <c r="BO175" s="226">
        <f t="shared" si="432"/>
        <v>94880</v>
      </c>
      <c r="BP175" s="161"/>
      <c r="BQ175" s="93">
        <v>-0.55000000000000004</v>
      </c>
      <c r="BR175" s="226">
        <f t="shared" si="412"/>
        <v>-0.55000000000000004</v>
      </c>
      <c r="BS175" s="30">
        <f t="shared" si="449"/>
        <v>94879.45</v>
      </c>
      <c r="BT175" s="93"/>
      <c r="BU175" s="93">
        <v>6641.55</v>
      </c>
      <c r="BV175" s="93"/>
      <c r="BW175" s="93"/>
      <c r="BX175" s="93"/>
      <c r="BY175" s="94"/>
      <c r="BZ175" s="230"/>
      <c r="CA175" s="30">
        <f t="shared" si="435"/>
        <v>101521</v>
      </c>
      <c r="CB175" s="93"/>
      <c r="CC175" s="93"/>
      <c r="CD175" s="93"/>
      <c r="CE175" s="93"/>
      <c r="CF175" s="226">
        <f t="shared" si="415"/>
        <v>0</v>
      </c>
      <c r="CG175" s="30">
        <f t="shared" si="437"/>
        <v>101521</v>
      </c>
      <c r="CH175" s="93"/>
      <c r="CI175" s="93"/>
      <c r="CJ175" s="93"/>
      <c r="CK175" s="93"/>
      <c r="CL175" s="93"/>
      <c r="CM175" s="93"/>
      <c r="CN175" s="93"/>
      <c r="CO175" s="93"/>
      <c r="CP175" s="93"/>
      <c r="CQ175" s="177"/>
      <c r="CR175" s="226">
        <f t="shared" si="417"/>
        <v>0</v>
      </c>
      <c r="CS175" s="30">
        <f t="shared" si="439"/>
        <v>101521</v>
      </c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226">
        <f t="shared" si="418"/>
        <v>0</v>
      </c>
      <c r="DF175" s="226">
        <f t="shared" si="419"/>
        <v>101521</v>
      </c>
      <c r="DG175" s="367">
        <f t="shared" si="420"/>
        <v>-0.55000000000000004</v>
      </c>
    </row>
    <row r="176" spans="1:111" s="125" customFormat="1" ht="48" x14ac:dyDescent="0.25">
      <c r="A176" s="39" t="s">
        <v>299</v>
      </c>
      <c r="B176" s="127" t="s">
        <v>300</v>
      </c>
      <c r="C176" s="132">
        <v>651.91999999999996</v>
      </c>
      <c r="D176" s="132">
        <v>559.04999999999995</v>
      </c>
      <c r="E176" s="132"/>
      <c r="F176" s="132">
        <v>652.98</v>
      </c>
      <c r="G176" s="132">
        <v>652.98</v>
      </c>
      <c r="H176" s="133">
        <v>665.79</v>
      </c>
      <c r="I176" s="133">
        <v>665.79</v>
      </c>
      <c r="J176" s="120">
        <v>665.79</v>
      </c>
      <c r="K176" s="121">
        <v>665.79</v>
      </c>
      <c r="L176" s="93"/>
      <c r="M176" s="93"/>
      <c r="N176" s="19">
        <f t="shared" si="457"/>
        <v>665.79</v>
      </c>
      <c r="O176" s="20">
        <f t="shared" si="457"/>
        <v>665.79</v>
      </c>
      <c r="P176" s="93"/>
      <c r="Q176" s="122"/>
      <c r="R176" s="19">
        <f t="shared" si="304"/>
        <v>665.79</v>
      </c>
      <c r="S176" s="122"/>
      <c r="T176" s="22">
        <f t="shared" si="382"/>
        <v>665.79</v>
      </c>
      <c r="U176" s="85">
        <v>665.79</v>
      </c>
      <c r="V176" s="92">
        <v>22.82</v>
      </c>
      <c r="W176" s="93"/>
      <c r="X176" s="25">
        <f t="shared" si="473"/>
        <v>688.61</v>
      </c>
      <c r="Y176" s="93"/>
      <c r="Z176" s="94">
        <v>665.79</v>
      </c>
      <c r="AA176" s="93"/>
      <c r="AB176" s="27">
        <f t="shared" si="472"/>
        <v>665.79</v>
      </c>
      <c r="AC176" s="28">
        <v>695.22</v>
      </c>
      <c r="AD176" s="93"/>
      <c r="AE176" s="29">
        <f t="shared" si="469"/>
        <v>695.22</v>
      </c>
      <c r="AF176" s="95">
        <v>695.22</v>
      </c>
      <c r="AG176" s="31">
        <v>818.34</v>
      </c>
      <c r="AH176" s="93"/>
      <c r="AI176" s="41">
        <f t="shared" si="470"/>
        <v>818.34</v>
      </c>
      <c r="AJ176" s="30">
        <v>695.22</v>
      </c>
      <c r="AK176" s="32">
        <v>853.04</v>
      </c>
      <c r="AL176" s="93"/>
      <c r="AM176" s="7">
        <f t="shared" si="471"/>
        <v>853.04</v>
      </c>
      <c r="AN176" s="88">
        <v>818.39</v>
      </c>
      <c r="AO176" s="93"/>
      <c r="AP176" s="42">
        <f t="shared" si="446"/>
        <v>818.39</v>
      </c>
      <c r="AQ176" s="89">
        <v>818.38</v>
      </c>
      <c r="AR176" s="93"/>
      <c r="AS176" s="43">
        <f t="shared" si="447"/>
        <v>818.38</v>
      </c>
      <c r="AT176" s="90">
        <v>818.38</v>
      </c>
      <c r="AU176" s="93"/>
      <c r="AV176" s="44">
        <f t="shared" si="448"/>
        <v>818.38</v>
      </c>
      <c r="AW176" s="96">
        <v>929.6</v>
      </c>
      <c r="AX176" s="95"/>
      <c r="AY176" s="256">
        <f t="shared" si="443"/>
        <v>929.6</v>
      </c>
      <c r="AZ176" s="97">
        <v>929.6</v>
      </c>
      <c r="BA176" s="95"/>
      <c r="BB176" s="257">
        <f t="shared" si="444"/>
        <v>929.6</v>
      </c>
      <c r="BC176" s="258">
        <f t="shared" si="440"/>
        <v>929600</v>
      </c>
      <c r="BD176" s="93"/>
      <c r="BE176" s="93">
        <v>1.1100000000000001</v>
      </c>
      <c r="BF176" s="37">
        <f t="shared" si="441"/>
        <v>929601.11</v>
      </c>
      <c r="BG176" s="30"/>
      <c r="BH176" s="30"/>
      <c r="BI176" s="26">
        <f t="shared" si="442"/>
        <v>929601.11</v>
      </c>
      <c r="BJ176" s="37">
        <v>968170</v>
      </c>
      <c r="BK176" s="93"/>
      <c r="BL176" s="98">
        <v>929.6</v>
      </c>
      <c r="BM176" s="93"/>
      <c r="BN176" s="259">
        <f t="shared" si="445"/>
        <v>929.6</v>
      </c>
      <c r="BO176" s="226">
        <f t="shared" si="432"/>
        <v>968170</v>
      </c>
      <c r="BP176" s="161"/>
      <c r="BQ176" s="93">
        <v>4.8899999999999997</v>
      </c>
      <c r="BR176" s="226">
        <f t="shared" si="412"/>
        <v>4.8899999999999997</v>
      </c>
      <c r="BS176" s="30">
        <f t="shared" si="449"/>
        <v>968174.89</v>
      </c>
      <c r="BT176" s="93"/>
      <c r="BU176" s="93"/>
      <c r="BV176" s="93">
        <v>67692.02</v>
      </c>
      <c r="BW176" s="93"/>
      <c r="BX176" s="93"/>
      <c r="BY176" s="94"/>
      <c r="BZ176" s="230"/>
      <c r="CA176" s="30">
        <f t="shared" si="435"/>
        <v>1035866.91</v>
      </c>
      <c r="CB176" s="93"/>
      <c r="CC176" s="93"/>
      <c r="CD176" s="93"/>
      <c r="CE176" s="93"/>
      <c r="CF176" s="226">
        <f t="shared" si="415"/>
        <v>0</v>
      </c>
      <c r="CG176" s="30">
        <f t="shared" si="437"/>
        <v>1035866.91</v>
      </c>
      <c r="CH176" s="93"/>
      <c r="CI176" s="93"/>
      <c r="CJ176" s="93"/>
      <c r="CK176" s="93"/>
      <c r="CL176" s="93"/>
      <c r="CM176" s="93"/>
      <c r="CN176" s="93"/>
      <c r="CO176" s="93"/>
      <c r="CP176" s="93"/>
      <c r="CQ176" s="177"/>
      <c r="CR176" s="226">
        <f t="shared" si="417"/>
        <v>0</v>
      </c>
      <c r="CS176" s="30">
        <f t="shared" si="439"/>
        <v>1035866.91</v>
      </c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226">
        <f t="shared" si="418"/>
        <v>0</v>
      </c>
      <c r="DF176" s="226">
        <f t="shared" si="419"/>
        <v>1035866.91</v>
      </c>
      <c r="DG176" s="367">
        <f t="shared" si="420"/>
        <v>4.8899999999999997</v>
      </c>
    </row>
    <row r="177" spans="1:111" s="303" customFormat="1" ht="36" x14ac:dyDescent="0.25">
      <c r="A177" s="368" t="s">
        <v>301</v>
      </c>
      <c r="B177" s="369" t="s">
        <v>302</v>
      </c>
      <c r="C177" s="301"/>
      <c r="D177" s="301"/>
      <c r="E177" s="301"/>
      <c r="F177" s="301"/>
      <c r="G177" s="301"/>
      <c r="H177" s="167">
        <f t="shared" ref="H177:Q177" si="474">SUM(H179:H182)</f>
        <v>2116.5100000000002</v>
      </c>
      <c r="I177" s="167">
        <f t="shared" si="474"/>
        <v>2116.5100000000002</v>
      </c>
      <c r="J177" s="120">
        <f t="shared" si="474"/>
        <v>2116.5100000000002</v>
      </c>
      <c r="K177" s="121">
        <f t="shared" si="474"/>
        <v>2116.5100000000002</v>
      </c>
      <c r="L177" s="167">
        <f t="shared" si="474"/>
        <v>0</v>
      </c>
      <c r="M177" s="167">
        <f t="shared" si="474"/>
        <v>0</v>
      </c>
      <c r="N177" s="120">
        <f t="shared" si="474"/>
        <v>2116.5100000000002</v>
      </c>
      <c r="O177" s="121">
        <f t="shared" si="474"/>
        <v>2116.5100000000002</v>
      </c>
      <c r="P177" s="167">
        <f t="shared" si="474"/>
        <v>0</v>
      </c>
      <c r="Q177" s="122">
        <f t="shared" si="474"/>
        <v>0</v>
      </c>
      <c r="R177" s="19">
        <f t="shared" si="304"/>
        <v>2116.5100000000002</v>
      </c>
      <c r="S177" s="122">
        <f>SUM(S179:S182)</f>
        <v>0</v>
      </c>
      <c r="T177" s="22">
        <f t="shared" si="382"/>
        <v>2116.5100000000002</v>
      </c>
      <c r="U177" s="302">
        <f>U179+U180+U181+U182</f>
        <v>2151.56</v>
      </c>
      <c r="V177" s="92">
        <f t="shared" ref="V177:AA177" si="475">V179+V180+V181+V182</f>
        <v>0</v>
      </c>
      <c r="W177" s="167">
        <f t="shared" si="475"/>
        <v>0</v>
      </c>
      <c r="X177" s="25">
        <f t="shared" si="473"/>
        <v>2151.56</v>
      </c>
      <c r="Y177" s="167">
        <f t="shared" si="475"/>
        <v>0</v>
      </c>
      <c r="Z177" s="94">
        <f t="shared" si="475"/>
        <v>2151.56</v>
      </c>
      <c r="AA177" s="167">
        <f t="shared" si="475"/>
        <v>0</v>
      </c>
      <c r="AB177" s="27">
        <f t="shared" si="472"/>
        <v>2151.56</v>
      </c>
      <c r="AC177" s="28">
        <f>AC179+AC180+AC181+AC182</f>
        <v>2513.7799999999997</v>
      </c>
      <c r="AD177" s="167">
        <f>AD179+AD180+AD181+AD182</f>
        <v>0</v>
      </c>
      <c r="AE177" s="29">
        <f t="shared" si="469"/>
        <v>2513.7799999999997</v>
      </c>
      <c r="AF177" s="95">
        <f>AF179+AF180+AF181+AF182</f>
        <v>2513.7799999999997</v>
      </c>
      <c r="AG177" s="31">
        <f t="shared" ref="AG177:AH177" si="476">AG179+AG180+AG181+AG182</f>
        <v>2281.96</v>
      </c>
      <c r="AH177" s="167">
        <f t="shared" si="476"/>
        <v>0</v>
      </c>
      <c r="AI177" s="41">
        <f t="shared" si="470"/>
        <v>2281.96</v>
      </c>
      <c r="AJ177" s="30">
        <f t="shared" ref="AJ177:AL177" si="477">AJ179+AJ180+AJ181+AJ182</f>
        <v>2513.7799999999997</v>
      </c>
      <c r="AK177" s="32">
        <f t="shared" si="477"/>
        <v>2364.4</v>
      </c>
      <c r="AL177" s="167">
        <f t="shared" si="477"/>
        <v>0</v>
      </c>
      <c r="AM177" s="7">
        <f t="shared" si="471"/>
        <v>2364.4</v>
      </c>
      <c r="AN177" s="88">
        <f t="shared" ref="AN177:AU177" si="478">AN179+AN180+AN181+AN182</f>
        <v>2724.96</v>
      </c>
      <c r="AO177" s="167">
        <f t="shared" si="478"/>
        <v>88.48</v>
      </c>
      <c r="AP177" s="42">
        <f t="shared" si="446"/>
        <v>2813.44</v>
      </c>
      <c r="AQ177" s="89">
        <f t="shared" si="478"/>
        <v>2724.96</v>
      </c>
      <c r="AR177" s="167">
        <f t="shared" si="478"/>
        <v>189.88</v>
      </c>
      <c r="AS177" s="43">
        <f t="shared" si="447"/>
        <v>2914.84</v>
      </c>
      <c r="AT177" s="90">
        <f t="shared" si="478"/>
        <v>2724.96</v>
      </c>
      <c r="AU177" s="167">
        <f t="shared" si="478"/>
        <v>293.67</v>
      </c>
      <c r="AV177" s="44">
        <f t="shared" si="448"/>
        <v>3018.63</v>
      </c>
      <c r="AW177" s="96">
        <f t="shared" ref="AW177:BM177" si="479">AW179+AW180+AW181+AW182</f>
        <v>3188.01</v>
      </c>
      <c r="AX177" s="95">
        <f t="shared" si="479"/>
        <v>128.63999999999999</v>
      </c>
      <c r="AY177" s="256">
        <f t="shared" si="443"/>
        <v>3316.65</v>
      </c>
      <c r="AZ177" s="97">
        <f t="shared" si="479"/>
        <v>3285.15</v>
      </c>
      <c r="BA177" s="95">
        <f t="shared" si="479"/>
        <v>0</v>
      </c>
      <c r="BB177" s="257">
        <f t="shared" si="444"/>
        <v>3285.15</v>
      </c>
      <c r="BC177" s="258">
        <f t="shared" si="440"/>
        <v>3285150</v>
      </c>
      <c r="BD177" s="167">
        <f t="shared" ref="BD177:BE177" si="480">BD179+BD180+BD181+BD182</f>
        <v>0</v>
      </c>
      <c r="BE177" s="167">
        <f t="shared" si="480"/>
        <v>-2.36</v>
      </c>
      <c r="BF177" s="37">
        <f t="shared" si="441"/>
        <v>3285147.64</v>
      </c>
      <c r="BG177" s="30">
        <f t="shared" ref="BG177:BH177" si="481">BG179+BG180+BG181+BG182</f>
        <v>0</v>
      </c>
      <c r="BH177" s="30">
        <f t="shared" si="481"/>
        <v>0</v>
      </c>
      <c r="BI177" s="26">
        <f t="shared" si="442"/>
        <v>3285147.64</v>
      </c>
      <c r="BJ177" s="37">
        <f t="shared" ref="BJ177" si="482">BJ179+BJ180+BJ181+BJ182</f>
        <v>3406040</v>
      </c>
      <c r="BK177" s="167">
        <f t="shared" ref="BK177" si="483">BK179+BK180+BK181+BK182</f>
        <v>14720</v>
      </c>
      <c r="BL177" s="98">
        <f t="shared" si="479"/>
        <v>3385.3</v>
      </c>
      <c r="BM177" s="167">
        <f t="shared" si="479"/>
        <v>0</v>
      </c>
      <c r="BN177" s="259">
        <f t="shared" si="445"/>
        <v>3385.3</v>
      </c>
      <c r="BO177" s="226">
        <f t="shared" si="432"/>
        <v>3420760</v>
      </c>
      <c r="BP177" s="161">
        <f t="shared" ref="BP177:BT177" si="484">BP179+BP180+BP181+BP182</f>
        <v>0</v>
      </c>
      <c r="BQ177" s="167">
        <f t="shared" si="484"/>
        <v>3.33</v>
      </c>
      <c r="BR177" s="226">
        <f t="shared" si="412"/>
        <v>3.33</v>
      </c>
      <c r="BS177" s="30">
        <f t="shared" si="449"/>
        <v>3420763.33</v>
      </c>
      <c r="BT177" s="167">
        <f t="shared" si="484"/>
        <v>0</v>
      </c>
      <c r="BU177" s="167">
        <f t="shared" ref="BU177:CD177" si="485">BU179+BU180+BU181+BU182</f>
        <v>0</v>
      </c>
      <c r="BV177" s="167">
        <f t="shared" si="485"/>
        <v>0</v>
      </c>
      <c r="BW177" s="167">
        <f t="shared" si="485"/>
        <v>0</v>
      </c>
      <c r="BX177" s="167">
        <f t="shared" si="485"/>
        <v>0</v>
      </c>
      <c r="BY177" s="94">
        <f t="shared" si="485"/>
        <v>0</v>
      </c>
      <c r="BZ177" s="230"/>
      <c r="CA177" s="30">
        <f t="shared" si="435"/>
        <v>3420763.33</v>
      </c>
      <c r="CB177" s="167">
        <f t="shared" si="485"/>
        <v>0</v>
      </c>
      <c r="CC177" s="167">
        <f t="shared" si="485"/>
        <v>0</v>
      </c>
      <c r="CD177" s="167">
        <f t="shared" si="485"/>
        <v>0</v>
      </c>
      <c r="CE177" s="167">
        <f t="shared" ref="CE177" si="486">CE179+CE180+CE181+CE182</f>
        <v>0</v>
      </c>
      <c r="CF177" s="226">
        <f t="shared" si="415"/>
        <v>0</v>
      </c>
      <c r="CG177" s="30">
        <f t="shared" si="437"/>
        <v>3420763.33</v>
      </c>
      <c r="CH177" s="167">
        <f t="shared" ref="CH177:DD177" si="487">CH179+CH180+CH181+CH182</f>
        <v>0</v>
      </c>
      <c r="CI177" s="167">
        <f t="shared" si="487"/>
        <v>0</v>
      </c>
      <c r="CJ177" s="167">
        <f t="shared" si="487"/>
        <v>0</v>
      </c>
      <c r="CK177" s="167">
        <f t="shared" si="487"/>
        <v>0</v>
      </c>
      <c r="CL177" s="167">
        <f t="shared" si="487"/>
        <v>0</v>
      </c>
      <c r="CM177" s="167">
        <f t="shared" si="487"/>
        <v>0</v>
      </c>
      <c r="CN177" s="167">
        <f t="shared" si="487"/>
        <v>0</v>
      </c>
      <c r="CO177" s="167">
        <f t="shared" si="487"/>
        <v>0</v>
      </c>
      <c r="CP177" s="167">
        <f t="shared" si="487"/>
        <v>0</v>
      </c>
      <c r="CQ177" s="177">
        <f t="shared" si="487"/>
        <v>0</v>
      </c>
      <c r="CR177" s="226">
        <f t="shared" si="417"/>
        <v>0</v>
      </c>
      <c r="CS177" s="30">
        <f t="shared" si="439"/>
        <v>3420763.33</v>
      </c>
      <c r="CT177" s="167">
        <f t="shared" si="487"/>
        <v>0</v>
      </c>
      <c r="CU177" s="167">
        <f t="shared" si="487"/>
        <v>0</v>
      </c>
      <c r="CV177" s="167">
        <f t="shared" si="487"/>
        <v>0</v>
      </c>
      <c r="CW177" s="167">
        <f t="shared" si="487"/>
        <v>-1391012.89</v>
      </c>
      <c r="CX177" s="167">
        <f t="shared" si="487"/>
        <v>0</v>
      </c>
      <c r="CY177" s="167">
        <f t="shared" si="487"/>
        <v>0</v>
      </c>
      <c r="CZ177" s="167">
        <f t="shared" si="487"/>
        <v>0</v>
      </c>
      <c r="DA177" s="167">
        <f t="shared" si="487"/>
        <v>0</v>
      </c>
      <c r="DB177" s="167">
        <f t="shared" si="487"/>
        <v>0</v>
      </c>
      <c r="DC177" s="167">
        <f t="shared" si="487"/>
        <v>0</v>
      </c>
      <c r="DD177" s="167">
        <f t="shared" si="487"/>
        <v>0</v>
      </c>
      <c r="DE177" s="226">
        <f t="shared" si="418"/>
        <v>-1391012.89</v>
      </c>
      <c r="DF177" s="226">
        <f t="shared" si="419"/>
        <v>2029750.4400000002</v>
      </c>
      <c r="DG177" s="367">
        <f t="shared" si="420"/>
        <v>-1391009.5599999998</v>
      </c>
    </row>
    <row r="178" spans="1:111" ht="0.75" customHeight="1" x14ac:dyDescent="0.25">
      <c r="X178" s="25">
        <f t="shared" si="473"/>
        <v>0</v>
      </c>
      <c r="AB178" s="27">
        <f t="shared" si="472"/>
        <v>0</v>
      </c>
      <c r="AE178" s="29">
        <f t="shared" si="469"/>
        <v>0</v>
      </c>
      <c r="AI178" s="41">
        <f t="shared" si="470"/>
        <v>0</v>
      </c>
      <c r="AJ178" s="30">
        <f t="shared" ref="AJ178" si="488">AF178+AH178</f>
        <v>0</v>
      </c>
      <c r="AK178" s="316"/>
      <c r="AM178" s="7">
        <f t="shared" si="471"/>
        <v>0</v>
      </c>
      <c r="AP178" s="42">
        <f t="shared" si="446"/>
        <v>0</v>
      </c>
      <c r="AS178" s="43">
        <f t="shared" si="447"/>
        <v>0</v>
      </c>
      <c r="AV178" s="44">
        <f t="shared" si="448"/>
        <v>0</v>
      </c>
      <c r="AY178" s="256">
        <f t="shared" si="443"/>
        <v>0</v>
      </c>
      <c r="BB178" s="257">
        <f t="shared" si="444"/>
        <v>0</v>
      </c>
      <c r="BC178" s="258">
        <f t="shared" si="440"/>
        <v>0</v>
      </c>
      <c r="BF178" s="37">
        <f t="shared" si="441"/>
        <v>0</v>
      </c>
      <c r="BG178" s="321"/>
      <c r="BH178" s="321"/>
      <c r="BI178" s="26">
        <f t="shared" si="442"/>
        <v>0</v>
      </c>
      <c r="BJ178" s="37"/>
      <c r="BN178" s="259">
        <f t="shared" si="445"/>
        <v>0</v>
      </c>
      <c r="BO178" s="226">
        <f t="shared" si="432"/>
        <v>0</v>
      </c>
      <c r="BR178" s="226">
        <f t="shared" si="412"/>
        <v>0</v>
      </c>
      <c r="BS178" s="30">
        <f t="shared" si="449"/>
        <v>0</v>
      </c>
      <c r="BZ178" s="323"/>
      <c r="CA178" s="30">
        <f t="shared" si="435"/>
        <v>0</v>
      </c>
      <c r="CF178" s="226">
        <f t="shared" si="415"/>
        <v>0</v>
      </c>
      <c r="CG178" s="30">
        <f t="shared" si="437"/>
        <v>0</v>
      </c>
      <c r="CR178" s="226">
        <f t="shared" si="417"/>
        <v>0</v>
      </c>
      <c r="CS178" s="30">
        <f t="shared" si="439"/>
        <v>0</v>
      </c>
      <c r="DE178" s="226">
        <f t="shared" si="418"/>
        <v>0</v>
      </c>
      <c r="DF178" s="226">
        <f t="shared" si="419"/>
        <v>0</v>
      </c>
      <c r="DG178" s="367">
        <f t="shared" si="420"/>
        <v>0</v>
      </c>
    </row>
    <row r="179" spans="1:111" s="118" customFormat="1" ht="84" hidden="1" customHeight="1" x14ac:dyDescent="0.25">
      <c r="A179" s="128" t="s">
        <v>303</v>
      </c>
      <c r="B179" s="247" t="s">
        <v>304</v>
      </c>
      <c r="C179" s="11">
        <v>24.59</v>
      </c>
      <c r="D179" s="12">
        <v>127.82</v>
      </c>
      <c r="E179" s="13"/>
      <c r="F179" s="14">
        <v>24.59</v>
      </c>
      <c r="G179" s="11">
        <v>24.59</v>
      </c>
      <c r="H179" s="95">
        <v>32.450000000000003</v>
      </c>
      <c r="I179" s="95">
        <v>32.450000000000003</v>
      </c>
      <c r="J179" s="120">
        <v>32.450000000000003</v>
      </c>
      <c r="K179" s="121">
        <v>32.450000000000003</v>
      </c>
      <c r="L179" s="95"/>
      <c r="M179" s="95"/>
      <c r="N179" s="19">
        <f t="shared" ref="N179:O194" si="489">J179+L179</f>
        <v>32.450000000000003</v>
      </c>
      <c r="O179" s="20">
        <f t="shared" si="489"/>
        <v>32.450000000000003</v>
      </c>
      <c r="P179" s="95"/>
      <c r="Q179" s="122"/>
      <c r="R179" s="19">
        <f t="shared" si="304"/>
        <v>32.450000000000003</v>
      </c>
      <c r="S179" s="122"/>
      <c r="T179" s="22">
        <f t="shared" ref="T179:T238" si="490">R179+S179</f>
        <v>32.450000000000003</v>
      </c>
      <c r="U179" s="87">
        <v>26.55</v>
      </c>
      <c r="V179" s="92"/>
      <c r="W179" s="95"/>
      <c r="X179" s="25">
        <f t="shared" si="473"/>
        <v>26.55</v>
      </c>
      <c r="Y179" s="95"/>
      <c r="Z179" s="94">
        <v>26.55</v>
      </c>
      <c r="AA179" s="95"/>
      <c r="AB179" s="27">
        <f t="shared" si="472"/>
        <v>26.55</v>
      </c>
      <c r="AC179" s="28">
        <v>31.85</v>
      </c>
      <c r="AD179" s="95"/>
      <c r="AE179" s="29">
        <f t="shared" si="469"/>
        <v>31.85</v>
      </c>
      <c r="AF179" s="95">
        <v>31.85</v>
      </c>
      <c r="AG179" s="31">
        <v>2281.96</v>
      </c>
      <c r="AH179" s="95"/>
      <c r="AI179" s="41">
        <f t="shared" si="470"/>
        <v>2281.96</v>
      </c>
      <c r="AJ179" s="30">
        <v>31.85</v>
      </c>
      <c r="AK179" s="32">
        <v>2364.4</v>
      </c>
      <c r="AL179" s="95"/>
      <c r="AM179" s="7">
        <f t="shared" si="471"/>
        <v>2364.4</v>
      </c>
      <c r="AN179" s="88">
        <v>2724.96</v>
      </c>
      <c r="AO179" s="95">
        <v>88.48</v>
      </c>
      <c r="AP179" s="42">
        <f t="shared" si="446"/>
        <v>2813.44</v>
      </c>
      <c r="AQ179" s="89">
        <v>2724.96</v>
      </c>
      <c r="AR179" s="95">
        <v>189.88</v>
      </c>
      <c r="AS179" s="43">
        <f t="shared" si="447"/>
        <v>2914.84</v>
      </c>
      <c r="AT179" s="90">
        <v>2724.96</v>
      </c>
      <c r="AU179" s="95">
        <v>293.67</v>
      </c>
      <c r="AV179" s="44">
        <f t="shared" si="448"/>
        <v>3018.63</v>
      </c>
      <c r="AW179" s="96">
        <v>3188.01</v>
      </c>
      <c r="AX179" s="95">
        <v>128.63999999999999</v>
      </c>
      <c r="AY179" s="256">
        <f t="shared" si="443"/>
        <v>3316.65</v>
      </c>
      <c r="AZ179" s="97">
        <v>3285.15</v>
      </c>
      <c r="BA179" s="95"/>
      <c r="BB179" s="257">
        <f t="shared" si="444"/>
        <v>3285.15</v>
      </c>
      <c r="BC179" s="258">
        <f t="shared" si="440"/>
        <v>3285150</v>
      </c>
      <c r="BD179" s="95"/>
      <c r="BE179" s="95">
        <v>-2.36</v>
      </c>
      <c r="BF179" s="37">
        <f t="shared" si="441"/>
        <v>3285147.64</v>
      </c>
      <c r="BG179" s="30"/>
      <c r="BH179" s="30"/>
      <c r="BI179" s="26">
        <f t="shared" si="442"/>
        <v>3285147.64</v>
      </c>
      <c r="BJ179" s="37">
        <v>3406040</v>
      </c>
      <c r="BK179" s="95">
        <v>14720</v>
      </c>
      <c r="BL179" s="98">
        <v>3385.3</v>
      </c>
      <c r="BM179" s="95"/>
      <c r="BN179" s="259">
        <f t="shared" si="445"/>
        <v>3385.3</v>
      </c>
      <c r="BO179" s="226">
        <f t="shared" si="432"/>
        <v>3420760</v>
      </c>
      <c r="BP179" s="161"/>
      <c r="BQ179" s="95">
        <v>3.33</v>
      </c>
      <c r="BR179" s="226">
        <f t="shared" si="412"/>
        <v>3.33</v>
      </c>
      <c r="BS179" s="30">
        <f t="shared" si="449"/>
        <v>3420763.33</v>
      </c>
      <c r="BT179" s="95"/>
      <c r="BU179" s="95"/>
      <c r="BV179" s="95"/>
      <c r="BW179" s="95"/>
      <c r="BX179" s="95"/>
      <c r="BY179" s="94"/>
      <c r="BZ179" s="230"/>
      <c r="CA179" s="30">
        <f t="shared" si="435"/>
        <v>3420763.33</v>
      </c>
      <c r="CB179" s="95"/>
      <c r="CC179" s="95"/>
      <c r="CD179" s="95"/>
      <c r="CE179" s="95"/>
      <c r="CF179" s="226">
        <f t="shared" si="415"/>
        <v>0</v>
      </c>
      <c r="CG179" s="30">
        <f t="shared" si="437"/>
        <v>3420763.33</v>
      </c>
      <c r="CH179" s="95"/>
      <c r="CI179" s="95"/>
      <c r="CJ179" s="95"/>
      <c r="CK179" s="95"/>
      <c r="CL179" s="95"/>
      <c r="CM179" s="95"/>
      <c r="CN179" s="95"/>
      <c r="CO179" s="95"/>
      <c r="CP179" s="95"/>
      <c r="CQ179" s="177"/>
      <c r="CR179" s="226">
        <f t="shared" si="417"/>
        <v>0</v>
      </c>
      <c r="CS179" s="30">
        <f t="shared" si="439"/>
        <v>3420763.33</v>
      </c>
      <c r="CT179" s="95"/>
      <c r="CU179" s="95"/>
      <c r="CV179" s="95"/>
      <c r="CW179" s="95">
        <v>-1391012.89</v>
      </c>
      <c r="CX179" s="95"/>
      <c r="CY179" s="95"/>
      <c r="CZ179" s="95"/>
      <c r="DA179" s="95"/>
      <c r="DB179" s="95"/>
      <c r="DC179" s="95"/>
      <c r="DD179" s="95"/>
      <c r="DE179" s="226">
        <f t="shared" si="418"/>
        <v>-1391012.89</v>
      </c>
      <c r="DF179" s="226">
        <f t="shared" si="419"/>
        <v>2029750.4400000002</v>
      </c>
      <c r="DG179" s="367">
        <f t="shared" si="420"/>
        <v>-1391009.5599999998</v>
      </c>
    </row>
    <row r="180" spans="1:111" s="125" customFormat="1" ht="36" hidden="1" x14ac:dyDescent="0.25">
      <c r="A180" s="128" t="s">
        <v>305</v>
      </c>
      <c r="B180" s="247" t="s">
        <v>306</v>
      </c>
      <c r="C180" s="11">
        <v>1865.61</v>
      </c>
      <c r="D180" s="12">
        <v>1865.61</v>
      </c>
      <c r="E180" s="13"/>
      <c r="F180" s="14">
        <v>1865.61</v>
      </c>
      <c r="G180" s="11">
        <v>1865.61</v>
      </c>
      <c r="H180" s="93">
        <v>1616.86</v>
      </c>
      <c r="I180" s="93">
        <v>1616.86</v>
      </c>
      <c r="J180" s="120">
        <v>1616.86</v>
      </c>
      <c r="K180" s="121">
        <v>1616.86</v>
      </c>
      <c r="L180" s="93"/>
      <c r="M180" s="93"/>
      <c r="N180" s="19">
        <f t="shared" si="489"/>
        <v>1616.86</v>
      </c>
      <c r="O180" s="20">
        <f t="shared" si="489"/>
        <v>1616.86</v>
      </c>
      <c r="P180" s="93"/>
      <c r="Q180" s="122"/>
      <c r="R180" s="19">
        <f t="shared" ref="R180:R238" si="491">N180+Q180</f>
        <v>1616.86</v>
      </c>
      <c r="S180" s="122"/>
      <c r="T180" s="22">
        <f t="shared" si="490"/>
        <v>1616.86</v>
      </c>
      <c r="U180" s="85">
        <v>1487.46</v>
      </c>
      <c r="V180" s="92"/>
      <c r="W180" s="93"/>
      <c r="X180" s="25">
        <f t="shared" si="473"/>
        <v>1487.46</v>
      </c>
      <c r="Y180" s="93"/>
      <c r="Z180" s="94">
        <v>1487.46</v>
      </c>
      <c r="AA180" s="93"/>
      <c r="AB180" s="27">
        <f t="shared" si="472"/>
        <v>1487.46</v>
      </c>
      <c r="AC180" s="28">
        <v>1810.11</v>
      </c>
      <c r="AD180" s="93"/>
      <c r="AE180" s="29">
        <f t="shared" si="469"/>
        <v>1810.11</v>
      </c>
      <c r="AF180" s="95">
        <v>1810.11</v>
      </c>
      <c r="AG180" s="31"/>
      <c r="AH180" s="93"/>
      <c r="AI180" s="41">
        <f t="shared" si="470"/>
        <v>0</v>
      </c>
      <c r="AJ180" s="30">
        <v>1810.11</v>
      </c>
      <c r="AK180" s="32"/>
      <c r="AL180" s="93"/>
      <c r="AM180" s="7">
        <f t="shared" si="471"/>
        <v>0</v>
      </c>
      <c r="AN180" s="88"/>
      <c r="AO180" s="93"/>
      <c r="AP180" s="42">
        <f t="shared" si="446"/>
        <v>0</v>
      </c>
      <c r="AQ180" s="89"/>
      <c r="AR180" s="93"/>
      <c r="AS180" s="43">
        <f t="shared" si="447"/>
        <v>0</v>
      </c>
      <c r="AT180" s="90"/>
      <c r="AU180" s="93"/>
      <c r="AV180" s="44">
        <f t="shared" si="448"/>
        <v>0</v>
      </c>
      <c r="AW180" s="96"/>
      <c r="AX180" s="95"/>
      <c r="AY180" s="256">
        <f t="shared" si="443"/>
        <v>0</v>
      </c>
      <c r="AZ180" s="97"/>
      <c r="BA180" s="95"/>
      <c r="BB180" s="257">
        <f t="shared" si="444"/>
        <v>0</v>
      </c>
      <c r="BC180" s="258">
        <f t="shared" si="440"/>
        <v>0</v>
      </c>
      <c r="BD180" s="93"/>
      <c r="BE180" s="93"/>
      <c r="BF180" s="37">
        <f t="shared" si="441"/>
        <v>0</v>
      </c>
      <c r="BG180" s="30"/>
      <c r="BH180" s="30"/>
      <c r="BI180" s="26">
        <f t="shared" si="442"/>
        <v>0</v>
      </c>
      <c r="BJ180" s="37"/>
      <c r="BK180" s="93"/>
      <c r="BL180" s="98"/>
      <c r="BM180" s="93"/>
      <c r="BN180" s="259">
        <f t="shared" si="445"/>
        <v>0</v>
      </c>
      <c r="BO180" s="226">
        <f t="shared" si="432"/>
        <v>0</v>
      </c>
      <c r="BP180" s="161"/>
      <c r="BQ180" s="93"/>
      <c r="BR180" s="226">
        <f t="shared" si="412"/>
        <v>0</v>
      </c>
      <c r="BS180" s="30">
        <f t="shared" si="449"/>
        <v>0</v>
      </c>
      <c r="BT180" s="93"/>
      <c r="BU180" s="93"/>
      <c r="BV180" s="93"/>
      <c r="BW180" s="93"/>
      <c r="BX180" s="93"/>
      <c r="BY180" s="94"/>
      <c r="BZ180" s="230"/>
      <c r="CA180" s="30">
        <f t="shared" si="435"/>
        <v>0</v>
      </c>
      <c r="CB180" s="93"/>
      <c r="CC180" s="93"/>
      <c r="CD180" s="93"/>
      <c r="CE180" s="93"/>
      <c r="CF180" s="226">
        <f t="shared" si="415"/>
        <v>0</v>
      </c>
      <c r="CG180" s="30">
        <f t="shared" si="437"/>
        <v>0</v>
      </c>
      <c r="CH180" s="93"/>
      <c r="CI180" s="93"/>
      <c r="CJ180" s="93"/>
      <c r="CK180" s="93"/>
      <c r="CL180" s="93"/>
      <c r="CM180" s="93"/>
      <c r="CN180" s="93"/>
      <c r="CO180" s="93"/>
      <c r="CP180" s="93"/>
      <c r="CQ180" s="177"/>
      <c r="CR180" s="226">
        <f t="shared" si="417"/>
        <v>0</v>
      </c>
      <c r="CS180" s="30">
        <f t="shared" si="439"/>
        <v>0</v>
      </c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226">
        <f t="shared" si="418"/>
        <v>0</v>
      </c>
      <c r="DF180" s="226">
        <f t="shared" si="419"/>
        <v>0</v>
      </c>
      <c r="DG180" s="367">
        <f t="shared" si="420"/>
        <v>0</v>
      </c>
    </row>
    <row r="181" spans="1:111" s="125" customFormat="1" ht="36" hidden="1" x14ac:dyDescent="0.25">
      <c r="A181" s="128" t="s">
        <v>305</v>
      </c>
      <c r="B181" s="129" t="s">
        <v>307</v>
      </c>
      <c r="C181" s="11">
        <v>324.7</v>
      </c>
      <c r="D181" s="12"/>
      <c r="E181" s="13"/>
      <c r="F181" s="14">
        <v>324.7</v>
      </c>
      <c r="G181" s="11">
        <v>324.7</v>
      </c>
      <c r="H181" s="93">
        <v>324.7</v>
      </c>
      <c r="I181" s="93">
        <v>324.7</v>
      </c>
      <c r="J181" s="120">
        <v>324.7</v>
      </c>
      <c r="K181" s="121">
        <v>324.7</v>
      </c>
      <c r="L181" s="93"/>
      <c r="M181" s="93"/>
      <c r="N181" s="19">
        <f t="shared" si="489"/>
        <v>324.7</v>
      </c>
      <c r="O181" s="20">
        <f t="shared" si="489"/>
        <v>324.7</v>
      </c>
      <c r="P181" s="93"/>
      <c r="Q181" s="122"/>
      <c r="R181" s="19">
        <f t="shared" si="491"/>
        <v>324.7</v>
      </c>
      <c r="S181" s="122"/>
      <c r="T181" s="22">
        <f t="shared" si="490"/>
        <v>324.7</v>
      </c>
      <c r="U181" s="85">
        <v>495.05</v>
      </c>
      <c r="V181" s="92"/>
      <c r="W181" s="93"/>
      <c r="X181" s="25">
        <f t="shared" si="473"/>
        <v>495.05</v>
      </c>
      <c r="Y181" s="93"/>
      <c r="Z181" s="94">
        <v>495.05</v>
      </c>
      <c r="AA181" s="93"/>
      <c r="AB181" s="27">
        <f t="shared" si="472"/>
        <v>495.05</v>
      </c>
      <c r="AC181" s="28">
        <v>529.32000000000005</v>
      </c>
      <c r="AD181" s="93"/>
      <c r="AE181" s="29">
        <f t="shared" si="469"/>
        <v>529.32000000000005</v>
      </c>
      <c r="AF181" s="95">
        <v>529.32000000000005</v>
      </c>
      <c r="AG181" s="31"/>
      <c r="AH181" s="93"/>
      <c r="AI181" s="41">
        <f t="shared" si="470"/>
        <v>0</v>
      </c>
      <c r="AJ181" s="30">
        <v>529.32000000000005</v>
      </c>
      <c r="AK181" s="32"/>
      <c r="AL181" s="93"/>
      <c r="AM181" s="7">
        <f t="shared" si="471"/>
        <v>0</v>
      </c>
      <c r="AN181" s="88"/>
      <c r="AO181" s="93"/>
      <c r="AP181" s="42">
        <f t="shared" si="446"/>
        <v>0</v>
      </c>
      <c r="AQ181" s="89"/>
      <c r="AR181" s="93"/>
      <c r="AS181" s="43">
        <f t="shared" si="447"/>
        <v>0</v>
      </c>
      <c r="AT181" s="90"/>
      <c r="AU181" s="93"/>
      <c r="AV181" s="44">
        <f t="shared" si="448"/>
        <v>0</v>
      </c>
      <c r="AW181" s="96"/>
      <c r="AX181" s="95"/>
      <c r="AY181" s="256">
        <f t="shared" si="443"/>
        <v>0</v>
      </c>
      <c r="AZ181" s="97"/>
      <c r="BA181" s="95"/>
      <c r="BB181" s="257">
        <f t="shared" si="444"/>
        <v>0</v>
      </c>
      <c r="BC181" s="258">
        <f t="shared" si="440"/>
        <v>0</v>
      </c>
      <c r="BD181" s="93"/>
      <c r="BE181" s="93"/>
      <c r="BF181" s="37">
        <f t="shared" si="441"/>
        <v>0</v>
      </c>
      <c r="BG181" s="30"/>
      <c r="BH181" s="30"/>
      <c r="BI181" s="26">
        <f t="shared" si="442"/>
        <v>0</v>
      </c>
      <c r="BJ181" s="37"/>
      <c r="BK181" s="93"/>
      <c r="BL181" s="98"/>
      <c r="BM181" s="93"/>
      <c r="BN181" s="259">
        <f t="shared" si="445"/>
        <v>0</v>
      </c>
      <c r="BO181" s="226">
        <f t="shared" si="432"/>
        <v>0</v>
      </c>
      <c r="BP181" s="161"/>
      <c r="BQ181" s="93"/>
      <c r="BR181" s="226">
        <f t="shared" si="412"/>
        <v>0</v>
      </c>
      <c r="BS181" s="30">
        <f t="shared" si="449"/>
        <v>0</v>
      </c>
      <c r="BT181" s="93"/>
      <c r="BU181" s="93"/>
      <c r="BV181" s="93"/>
      <c r="BW181" s="93"/>
      <c r="BX181" s="93"/>
      <c r="BY181" s="94"/>
      <c r="BZ181" s="230"/>
      <c r="CA181" s="30">
        <f t="shared" si="435"/>
        <v>0</v>
      </c>
      <c r="CB181" s="93"/>
      <c r="CC181" s="93"/>
      <c r="CD181" s="93"/>
      <c r="CE181" s="93"/>
      <c r="CF181" s="226">
        <f t="shared" si="415"/>
        <v>0</v>
      </c>
      <c r="CG181" s="30">
        <f t="shared" si="437"/>
        <v>0</v>
      </c>
      <c r="CH181" s="93"/>
      <c r="CI181" s="93"/>
      <c r="CJ181" s="93"/>
      <c r="CK181" s="93"/>
      <c r="CL181" s="93"/>
      <c r="CM181" s="93"/>
      <c r="CN181" s="93"/>
      <c r="CO181" s="93"/>
      <c r="CP181" s="93"/>
      <c r="CQ181" s="177"/>
      <c r="CR181" s="226">
        <f t="shared" si="417"/>
        <v>0</v>
      </c>
      <c r="CS181" s="30">
        <f t="shared" si="439"/>
        <v>0</v>
      </c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226">
        <f t="shared" si="418"/>
        <v>0</v>
      </c>
      <c r="DF181" s="226">
        <f t="shared" si="419"/>
        <v>0</v>
      </c>
      <c r="DG181" s="367">
        <f t="shared" si="420"/>
        <v>0</v>
      </c>
    </row>
    <row r="182" spans="1:111" s="125" customFormat="1" ht="47.25" hidden="1" customHeight="1" x14ac:dyDescent="0.25">
      <c r="A182" s="128" t="s">
        <v>308</v>
      </c>
      <c r="B182" s="247" t="s">
        <v>309</v>
      </c>
      <c r="C182" s="11">
        <v>285</v>
      </c>
      <c r="D182" s="12">
        <v>285</v>
      </c>
      <c r="E182" s="13">
        <v>285</v>
      </c>
      <c r="F182" s="14">
        <v>285</v>
      </c>
      <c r="G182" s="11">
        <v>285</v>
      </c>
      <c r="H182" s="93">
        <v>142.5</v>
      </c>
      <c r="I182" s="93">
        <v>142.5</v>
      </c>
      <c r="J182" s="120">
        <v>142.5</v>
      </c>
      <c r="K182" s="121">
        <v>142.5</v>
      </c>
      <c r="L182" s="93"/>
      <c r="M182" s="93"/>
      <c r="N182" s="19">
        <f t="shared" si="489"/>
        <v>142.5</v>
      </c>
      <c r="O182" s="20">
        <f t="shared" si="489"/>
        <v>142.5</v>
      </c>
      <c r="P182" s="93"/>
      <c r="Q182" s="122"/>
      <c r="R182" s="19">
        <f t="shared" si="491"/>
        <v>142.5</v>
      </c>
      <c r="S182" s="122"/>
      <c r="T182" s="22">
        <f t="shared" si="490"/>
        <v>142.5</v>
      </c>
      <c r="U182" s="85">
        <v>142.5</v>
      </c>
      <c r="V182" s="92"/>
      <c r="W182" s="93"/>
      <c r="X182" s="25">
        <f t="shared" si="473"/>
        <v>142.5</v>
      </c>
      <c r="Y182" s="93"/>
      <c r="Z182" s="94">
        <v>142.5</v>
      </c>
      <c r="AA182" s="93"/>
      <c r="AB182" s="27">
        <f t="shared" si="472"/>
        <v>142.5</v>
      </c>
      <c r="AC182" s="28">
        <v>142.5</v>
      </c>
      <c r="AD182" s="93"/>
      <c r="AE182" s="29">
        <f t="shared" si="469"/>
        <v>142.5</v>
      </c>
      <c r="AF182" s="95">
        <v>142.5</v>
      </c>
      <c r="AG182" s="31"/>
      <c r="AH182" s="93"/>
      <c r="AI182" s="41">
        <f t="shared" si="470"/>
        <v>0</v>
      </c>
      <c r="AJ182" s="30">
        <v>142.5</v>
      </c>
      <c r="AK182" s="32"/>
      <c r="AL182" s="93"/>
      <c r="AM182" s="7">
        <f t="shared" si="471"/>
        <v>0</v>
      </c>
      <c r="AN182" s="88"/>
      <c r="AO182" s="93"/>
      <c r="AP182" s="42">
        <f t="shared" si="446"/>
        <v>0</v>
      </c>
      <c r="AQ182" s="89"/>
      <c r="AR182" s="93"/>
      <c r="AS182" s="43">
        <f t="shared" si="447"/>
        <v>0</v>
      </c>
      <c r="AT182" s="90"/>
      <c r="AU182" s="93"/>
      <c r="AV182" s="44">
        <f t="shared" si="448"/>
        <v>0</v>
      </c>
      <c r="AW182" s="96"/>
      <c r="AX182" s="95"/>
      <c r="AY182" s="256">
        <f t="shared" si="443"/>
        <v>0</v>
      </c>
      <c r="AZ182" s="97"/>
      <c r="BA182" s="95"/>
      <c r="BB182" s="257">
        <f t="shared" si="444"/>
        <v>0</v>
      </c>
      <c r="BC182" s="258">
        <f t="shared" si="440"/>
        <v>0</v>
      </c>
      <c r="BD182" s="93"/>
      <c r="BE182" s="93"/>
      <c r="BF182" s="37">
        <f t="shared" si="441"/>
        <v>0</v>
      </c>
      <c r="BG182" s="30"/>
      <c r="BH182" s="30"/>
      <c r="BI182" s="26">
        <f t="shared" si="442"/>
        <v>0</v>
      </c>
      <c r="BJ182" s="37"/>
      <c r="BK182" s="93"/>
      <c r="BL182" s="98"/>
      <c r="BM182" s="93"/>
      <c r="BN182" s="259">
        <f t="shared" si="445"/>
        <v>0</v>
      </c>
      <c r="BO182" s="226">
        <f t="shared" si="432"/>
        <v>0</v>
      </c>
      <c r="BP182" s="161"/>
      <c r="BQ182" s="93"/>
      <c r="BR182" s="226">
        <f t="shared" si="412"/>
        <v>0</v>
      </c>
      <c r="BS182" s="30">
        <f t="shared" si="449"/>
        <v>0</v>
      </c>
      <c r="BT182" s="93"/>
      <c r="BU182" s="93"/>
      <c r="BV182" s="93"/>
      <c r="BW182" s="93"/>
      <c r="BX182" s="93"/>
      <c r="BY182" s="94"/>
      <c r="BZ182" s="230"/>
      <c r="CA182" s="30">
        <f t="shared" si="435"/>
        <v>0</v>
      </c>
      <c r="CB182" s="93"/>
      <c r="CC182" s="93"/>
      <c r="CD182" s="93"/>
      <c r="CE182" s="93"/>
      <c r="CF182" s="226">
        <f t="shared" si="415"/>
        <v>0</v>
      </c>
      <c r="CG182" s="30">
        <f t="shared" si="437"/>
        <v>0</v>
      </c>
      <c r="CH182" s="93"/>
      <c r="CI182" s="93"/>
      <c r="CJ182" s="93"/>
      <c r="CK182" s="93"/>
      <c r="CL182" s="93"/>
      <c r="CM182" s="93"/>
      <c r="CN182" s="93"/>
      <c r="CO182" s="93"/>
      <c r="CP182" s="93"/>
      <c r="CQ182" s="177"/>
      <c r="CR182" s="226">
        <f t="shared" si="417"/>
        <v>0</v>
      </c>
      <c r="CS182" s="30">
        <f t="shared" si="439"/>
        <v>0</v>
      </c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226">
        <f t="shared" si="418"/>
        <v>0</v>
      </c>
      <c r="DF182" s="226">
        <f t="shared" si="419"/>
        <v>0</v>
      </c>
      <c r="DG182" s="367">
        <f t="shared" si="420"/>
        <v>0</v>
      </c>
    </row>
    <row r="183" spans="1:111" s="125" customFormat="1" ht="60" x14ac:dyDescent="0.25">
      <c r="A183" s="39" t="s">
        <v>310</v>
      </c>
      <c r="B183" s="127" t="s">
        <v>311</v>
      </c>
      <c r="C183" s="136">
        <v>458.97</v>
      </c>
      <c r="D183" s="136">
        <v>458.15</v>
      </c>
      <c r="E183" s="136"/>
      <c r="F183" s="136">
        <v>458.97</v>
      </c>
      <c r="G183" s="136">
        <v>458.97</v>
      </c>
      <c r="H183" s="137">
        <v>454.4</v>
      </c>
      <c r="I183" s="137">
        <v>454.4</v>
      </c>
      <c r="J183" s="120">
        <v>454.4</v>
      </c>
      <c r="K183" s="121">
        <v>454.4</v>
      </c>
      <c r="L183" s="93"/>
      <c r="M183" s="93"/>
      <c r="N183" s="19">
        <f t="shared" si="489"/>
        <v>454.4</v>
      </c>
      <c r="O183" s="20">
        <f t="shared" si="489"/>
        <v>454.4</v>
      </c>
      <c r="P183" s="93"/>
      <c r="Q183" s="122"/>
      <c r="R183" s="19">
        <f t="shared" si="491"/>
        <v>454.4</v>
      </c>
      <c r="S183" s="122"/>
      <c r="T183" s="22">
        <f t="shared" si="490"/>
        <v>454.4</v>
      </c>
      <c r="U183" s="85">
        <v>450.44</v>
      </c>
      <c r="V183" s="92"/>
      <c r="W183" s="93"/>
      <c r="X183" s="25">
        <f t="shared" si="473"/>
        <v>450.44</v>
      </c>
      <c r="Y183" s="93"/>
      <c r="Z183" s="94">
        <v>450.44</v>
      </c>
      <c r="AA183" s="93"/>
      <c r="AB183" s="27">
        <f t="shared" si="472"/>
        <v>450.44</v>
      </c>
      <c r="AC183" s="28">
        <v>536.74</v>
      </c>
      <c r="AD183" s="93"/>
      <c r="AE183" s="29">
        <f t="shared" si="469"/>
        <v>536.74</v>
      </c>
      <c r="AF183" s="95">
        <v>536.74</v>
      </c>
      <c r="AG183" s="31">
        <v>537.45000000000005</v>
      </c>
      <c r="AH183" s="93">
        <v>8.1</v>
      </c>
      <c r="AI183" s="41">
        <f t="shared" si="470"/>
        <v>545.55000000000007</v>
      </c>
      <c r="AJ183" s="30">
        <v>536.74</v>
      </c>
      <c r="AK183" s="32">
        <v>537.45000000000005</v>
      </c>
      <c r="AL183" s="93">
        <v>5.99</v>
      </c>
      <c r="AM183" s="7">
        <f t="shared" si="471"/>
        <v>543.44000000000005</v>
      </c>
      <c r="AN183" s="88">
        <v>281.41000000000003</v>
      </c>
      <c r="AO183" s="93"/>
      <c r="AP183" s="42">
        <f t="shared" si="446"/>
        <v>281.41000000000003</v>
      </c>
      <c r="AQ183" s="89">
        <v>281.41000000000003</v>
      </c>
      <c r="AR183" s="93"/>
      <c r="AS183" s="43">
        <f t="shared" si="447"/>
        <v>281.41000000000003</v>
      </c>
      <c r="AT183" s="90">
        <v>281.41000000000003</v>
      </c>
      <c r="AU183" s="93"/>
      <c r="AV183" s="44">
        <f t="shared" si="448"/>
        <v>281.41000000000003</v>
      </c>
      <c r="AW183" s="96">
        <v>532.78</v>
      </c>
      <c r="AX183" s="95"/>
      <c r="AY183" s="256">
        <f t="shared" si="443"/>
        <v>532.78</v>
      </c>
      <c r="AZ183" s="97">
        <v>532.78</v>
      </c>
      <c r="BA183" s="95"/>
      <c r="BB183" s="257">
        <f t="shared" si="444"/>
        <v>532.78</v>
      </c>
      <c r="BC183" s="258">
        <f t="shared" si="440"/>
        <v>532780</v>
      </c>
      <c r="BD183" s="93">
        <v>-3.24</v>
      </c>
      <c r="BE183" s="93"/>
      <c r="BF183" s="37">
        <f t="shared" si="441"/>
        <v>532776.76</v>
      </c>
      <c r="BG183" s="30"/>
      <c r="BH183" s="30"/>
      <c r="BI183" s="26">
        <f t="shared" si="442"/>
        <v>532776.76</v>
      </c>
      <c r="BJ183" s="37">
        <v>486470</v>
      </c>
      <c r="BK183" s="93"/>
      <c r="BL183" s="98">
        <v>532.78</v>
      </c>
      <c r="BM183" s="93"/>
      <c r="BN183" s="259">
        <f t="shared" si="445"/>
        <v>532.78</v>
      </c>
      <c r="BO183" s="226">
        <f t="shared" si="432"/>
        <v>486470</v>
      </c>
      <c r="BP183" s="161"/>
      <c r="BQ183" s="93">
        <v>-1.0900000000000001</v>
      </c>
      <c r="BR183" s="226">
        <f t="shared" si="412"/>
        <v>-1.0900000000000001</v>
      </c>
      <c r="BS183" s="30">
        <f t="shared" si="449"/>
        <v>486468.91</v>
      </c>
      <c r="BT183" s="93"/>
      <c r="BU183" s="93"/>
      <c r="BV183" s="93"/>
      <c r="BW183" s="93"/>
      <c r="BX183" s="93"/>
      <c r="BY183" s="94"/>
      <c r="BZ183" s="230"/>
      <c r="CA183" s="30">
        <f t="shared" si="435"/>
        <v>486468.91</v>
      </c>
      <c r="CB183" s="93"/>
      <c r="CC183" s="93"/>
      <c r="CD183" s="93"/>
      <c r="CE183" s="93"/>
      <c r="CF183" s="226">
        <f t="shared" si="415"/>
        <v>0</v>
      </c>
      <c r="CG183" s="30">
        <f t="shared" si="437"/>
        <v>486468.91</v>
      </c>
      <c r="CH183" s="93"/>
      <c r="CI183" s="93"/>
      <c r="CJ183" s="93"/>
      <c r="CK183" s="93"/>
      <c r="CL183" s="93"/>
      <c r="CM183" s="93"/>
      <c r="CN183" s="93"/>
      <c r="CO183" s="93"/>
      <c r="CP183" s="93"/>
      <c r="CQ183" s="177"/>
      <c r="CR183" s="226">
        <f t="shared" si="417"/>
        <v>0</v>
      </c>
      <c r="CS183" s="30">
        <f t="shared" si="439"/>
        <v>486468.91</v>
      </c>
      <c r="CT183" s="93"/>
      <c r="CU183" s="93"/>
      <c r="CV183" s="93"/>
      <c r="CW183" s="93"/>
      <c r="CX183" s="93">
        <v>-75000</v>
      </c>
      <c r="CY183" s="93"/>
      <c r="CZ183" s="93"/>
      <c r="DA183" s="93"/>
      <c r="DB183" s="93">
        <v>1750.03</v>
      </c>
      <c r="DC183" s="93"/>
      <c r="DD183" s="93"/>
      <c r="DE183" s="226">
        <f t="shared" si="418"/>
        <v>-73249.97</v>
      </c>
      <c r="DF183" s="226">
        <f t="shared" si="419"/>
        <v>413218.94</v>
      </c>
      <c r="DG183" s="367">
        <f t="shared" si="420"/>
        <v>-73251.06</v>
      </c>
    </row>
    <row r="184" spans="1:111" s="125" customFormat="1" ht="48" x14ac:dyDescent="0.25">
      <c r="A184" s="39" t="s">
        <v>312</v>
      </c>
      <c r="B184" s="127" t="s">
        <v>313</v>
      </c>
      <c r="C184" s="136">
        <v>38.19</v>
      </c>
      <c r="D184" s="136">
        <v>37.08</v>
      </c>
      <c r="E184" s="136"/>
      <c r="F184" s="136">
        <v>38.19</v>
      </c>
      <c r="G184" s="136">
        <v>38.19</v>
      </c>
      <c r="H184" s="137">
        <v>31.45</v>
      </c>
      <c r="I184" s="137">
        <v>31.45</v>
      </c>
      <c r="J184" s="120">
        <v>31.45</v>
      </c>
      <c r="K184" s="121">
        <v>31.45</v>
      </c>
      <c r="L184" s="93"/>
      <c r="M184" s="93"/>
      <c r="N184" s="19">
        <f t="shared" si="489"/>
        <v>31.45</v>
      </c>
      <c r="O184" s="20">
        <f t="shared" si="489"/>
        <v>31.45</v>
      </c>
      <c r="P184" s="93"/>
      <c r="Q184" s="122"/>
      <c r="R184" s="19">
        <f t="shared" si="491"/>
        <v>31.45</v>
      </c>
      <c r="S184" s="122"/>
      <c r="T184" s="22">
        <f t="shared" si="490"/>
        <v>31.45</v>
      </c>
      <c r="U184" s="85">
        <v>31.45</v>
      </c>
      <c r="V184" s="92"/>
      <c r="W184" s="93"/>
      <c r="X184" s="25">
        <f t="shared" si="473"/>
        <v>31.45</v>
      </c>
      <c r="Y184" s="93"/>
      <c r="Z184" s="94">
        <v>31.45</v>
      </c>
      <c r="AA184" s="93"/>
      <c r="AB184" s="27">
        <f t="shared" si="472"/>
        <v>31.45</v>
      </c>
      <c r="AC184" s="28">
        <v>35.22</v>
      </c>
      <c r="AD184" s="93"/>
      <c r="AE184" s="29">
        <f t="shared" si="469"/>
        <v>35.22</v>
      </c>
      <c r="AF184" s="95">
        <v>35.22</v>
      </c>
      <c r="AG184" s="31">
        <v>36.549999999999997</v>
      </c>
      <c r="AH184" s="93"/>
      <c r="AI184" s="41">
        <f t="shared" si="470"/>
        <v>36.549999999999997</v>
      </c>
      <c r="AJ184" s="30">
        <v>35.22</v>
      </c>
      <c r="AK184" s="32">
        <v>38.01</v>
      </c>
      <c r="AL184" s="93"/>
      <c r="AM184" s="7">
        <f t="shared" si="471"/>
        <v>38.01</v>
      </c>
      <c r="AN184" s="88">
        <v>32.630000000000003</v>
      </c>
      <c r="AO184" s="93">
        <v>1.24</v>
      </c>
      <c r="AP184" s="42">
        <f t="shared" si="446"/>
        <v>33.870000000000005</v>
      </c>
      <c r="AQ184" s="89">
        <v>32.630000000000003</v>
      </c>
      <c r="AR184" s="93">
        <v>2.67</v>
      </c>
      <c r="AS184" s="43">
        <f t="shared" si="447"/>
        <v>35.300000000000004</v>
      </c>
      <c r="AT184" s="90">
        <v>32.630000000000003</v>
      </c>
      <c r="AU184" s="93">
        <v>4.1500000000000004</v>
      </c>
      <c r="AV184" s="44">
        <f t="shared" si="448"/>
        <v>36.78</v>
      </c>
      <c r="AW184" s="96">
        <v>42.19</v>
      </c>
      <c r="AX184" s="95">
        <v>2.33</v>
      </c>
      <c r="AY184" s="256">
        <f t="shared" si="443"/>
        <v>44.519999999999996</v>
      </c>
      <c r="AZ184" s="97">
        <v>43.88</v>
      </c>
      <c r="BA184" s="95"/>
      <c r="BB184" s="257">
        <f t="shared" si="444"/>
        <v>43.88</v>
      </c>
      <c r="BC184" s="258">
        <f t="shared" si="440"/>
        <v>43880</v>
      </c>
      <c r="BD184" s="93">
        <v>2.44</v>
      </c>
      <c r="BE184" s="93"/>
      <c r="BF184" s="37">
        <f t="shared" si="441"/>
        <v>43882.44</v>
      </c>
      <c r="BG184" s="30"/>
      <c r="BH184" s="30"/>
      <c r="BI184" s="26">
        <f t="shared" si="442"/>
        <v>43882.44</v>
      </c>
      <c r="BJ184" s="37">
        <v>44750</v>
      </c>
      <c r="BK184" s="93">
        <v>220</v>
      </c>
      <c r="BL184" s="98">
        <v>45.64</v>
      </c>
      <c r="BM184" s="93"/>
      <c r="BN184" s="259">
        <f t="shared" si="445"/>
        <v>45.64</v>
      </c>
      <c r="BO184" s="226">
        <f t="shared" si="432"/>
        <v>44970</v>
      </c>
      <c r="BP184" s="161"/>
      <c r="BQ184" s="93">
        <v>-2.2999999999999998</v>
      </c>
      <c r="BR184" s="226">
        <f t="shared" si="412"/>
        <v>-2.2999999999999998</v>
      </c>
      <c r="BS184" s="30">
        <f t="shared" si="449"/>
        <v>44967.7</v>
      </c>
      <c r="BT184" s="93"/>
      <c r="BU184" s="93"/>
      <c r="BV184" s="93"/>
      <c r="BW184" s="93"/>
      <c r="BX184" s="93"/>
      <c r="BY184" s="94"/>
      <c r="BZ184" s="230"/>
      <c r="CA184" s="30">
        <f t="shared" si="435"/>
        <v>44967.7</v>
      </c>
      <c r="CB184" s="93"/>
      <c r="CC184" s="93"/>
      <c r="CD184" s="93"/>
      <c r="CE184" s="93"/>
      <c r="CF184" s="226">
        <f t="shared" si="415"/>
        <v>0</v>
      </c>
      <c r="CG184" s="30">
        <f t="shared" si="437"/>
        <v>44967.7</v>
      </c>
      <c r="CH184" s="93">
        <v>3926.58</v>
      </c>
      <c r="CI184" s="93"/>
      <c r="CJ184" s="93"/>
      <c r="CK184" s="93"/>
      <c r="CL184" s="93"/>
      <c r="CM184" s="93"/>
      <c r="CN184" s="93"/>
      <c r="CO184" s="93"/>
      <c r="CP184" s="93"/>
      <c r="CQ184" s="177"/>
      <c r="CR184" s="226">
        <f t="shared" si="417"/>
        <v>3926.58</v>
      </c>
      <c r="CS184" s="30">
        <f t="shared" si="439"/>
        <v>48894.28</v>
      </c>
      <c r="CT184" s="93"/>
      <c r="CU184" s="93"/>
      <c r="CV184" s="93"/>
      <c r="CW184" s="93"/>
      <c r="CX184" s="93">
        <v>-65.13</v>
      </c>
      <c r="CY184" s="93"/>
      <c r="CZ184" s="93"/>
      <c r="DA184" s="93"/>
      <c r="DB184" s="93"/>
      <c r="DC184" s="93"/>
      <c r="DD184" s="93"/>
      <c r="DE184" s="226">
        <f t="shared" si="418"/>
        <v>-65.13</v>
      </c>
      <c r="DF184" s="226">
        <f t="shared" si="419"/>
        <v>48829.15</v>
      </c>
      <c r="DG184" s="367">
        <f t="shared" si="420"/>
        <v>3859.1499999999996</v>
      </c>
    </row>
    <row r="185" spans="1:111" s="125" customFormat="1" ht="60" x14ac:dyDescent="0.25">
      <c r="A185" s="39" t="s">
        <v>314</v>
      </c>
      <c r="B185" s="127" t="s">
        <v>315</v>
      </c>
      <c r="C185" s="132">
        <v>496.88</v>
      </c>
      <c r="D185" s="132">
        <v>433.24</v>
      </c>
      <c r="E185" s="132"/>
      <c r="F185" s="132">
        <v>497.7</v>
      </c>
      <c r="G185" s="132">
        <v>497.7</v>
      </c>
      <c r="H185" s="133">
        <v>495.31</v>
      </c>
      <c r="I185" s="133">
        <v>495.31</v>
      </c>
      <c r="J185" s="120">
        <v>495.31</v>
      </c>
      <c r="K185" s="121">
        <v>495.31</v>
      </c>
      <c r="L185" s="93"/>
      <c r="M185" s="93"/>
      <c r="N185" s="19">
        <f t="shared" si="489"/>
        <v>495.31</v>
      </c>
      <c r="O185" s="20">
        <f t="shared" si="489"/>
        <v>495.31</v>
      </c>
      <c r="P185" s="93"/>
      <c r="Q185" s="122"/>
      <c r="R185" s="19">
        <f t="shared" si="491"/>
        <v>495.31</v>
      </c>
      <c r="S185" s="122"/>
      <c r="T185" s="22">
        <f t="shared" si="490"/>
        <v>495.31</v>
      </c>
      <c r="U185" s="85">
        <v>504.98</v>
      </c>
      <c r="V185" s="92">
        <v>18.399999999999999</v>
      </c>
      <c r="W185" s="93"/>
      <c r="X185" s="25">
        <f t="shared" si="473"/>
        <v>523.38</v>
      </c>
      <c r="Y185" s="93"/>
      <c r="Z185" s="94">
        <v>504.98</v>
      </c>
      <c r="AA185" s="93"/>
      <c r="AB185" s="27">
        <f t="shared" si="472"/>
        <v>504.98</v>
      </c>
      <c r="AC185" s="28">
        <v>523.87</v>
      </c>
      <c r="AD185" s="93"/>
      <c r="AE185" s="29">
        <f t="shared" si="469"/>
        <v>523.87</v>
      </c>
      <c r="AF185" s="95">
        <v>524.02</v>
      </c>
      <c r="AG185" s="31">
        <v>606.11</v>
      </c>
      <c r="AH185" s="93"/>
      <c r="AI185" s="41">
        <f t="shared" si="470"/>
        <v>606.11</v>
      </c>
      <c r="AJ185" s="30">
        <v>524.17999999999995</v>
      </c>
      <c r="AK185" s="32">
        <v>629.70000000000005</v>
      </c>
      <c r="AL185" s="93"/>
      <c r="AM185" s="7">
        <f t="shared" si="471"/>
        <v>629.70000000000005</v>
      </c>
      <c r="AN185" s="88">
        <v>606.16</v>
      </c>
      <c r="AO185" s="93"/>
      <c r="AP185" s="42">
        <f t="shared" si="446"/>
        <v>606.16</v>
      </c>
      <c r="AQ185" s="89">
        <v>606.16</v>
      </c>
      <c r="AR185" s="93"/>
      <c r="AS185" s="43">
        <f t="shared" si="447"/>
        <v>606.16</v>
      </c>
      <c r="AT185" s="90">
        <v>606.16</v>
      </c>
      <c r="AU185" s="93"/>
      <c r="AV185" s="44">
        <f t="shared" si="448"/>
        <v>606.16</v>
      </c>
      <c r="AW185" s="96">
        <v>687.58</v>
      </c>
      <c r="AX185" s="95"/>
      <c r="AY185" s="256">
        <f t="shared" si="443"/>
        <v>687.58</v>
      </c>
      <c r="AZ185" s="97">
        <v>687.58</v>
      </c>
      <c r="BA185" s="95"/>
      <c r="BB185" s="257">
        <f t="shared" si="444"/>
        <v>687.58</v>
      </c>
      <c r="BC185" s="258">
        <f t="shared" si="440"/>
        <v>687580</v>
      </c>
      <c r="BD185" s="93"/>
      <c r="BE185" s="93">
        <v>-0.33</v>
      </c>
      <c r="BF185" s="37">
        <f t="shared" si="441"/>
        <v>687579.67</v>
      </c>
      <c r="BG185" s="30"/>
      <c r="BH185" s="30"/>
      <c r="BI185" s="26">
        <f t="shared" si="442"/>
        <v>687579.67</v>
      </c>
      <c r="BJ185" s="37">
        <v>714980</v>
      </c>
      <c r="BK185" s="93"/>
      <c r="BL185" s="98">
        <v>687.58</v>
      </c>
      <c r="BM185" s="93"/>
      <c r="BN185" s="259">
        <f t="shared" si="445"/>
        <v>687.58</v>
      </c>
      <c r="BO185" s="226">
        <f t="shared" si="432"/>
        <v>714980</v>
      </c>
      <c r="BP185" s="161"/>
      <c r="BQ185" s="93">
        <v>-4.0599999999999996</v>
      </c>
      <c r="BR185" s="226">
        <f t="shared" si="412"/>
        <v>-4.0599999999999996</v>
      </c>
      <c r="BS185" s="30">
        <f t="shared" si="449"/>
        <v>714975.94</v>
      </c>
      <c r="BT185" s="93"/>
      <c r="BU185" s="93">
        <v>49878.8</v>
      </c>
      <c r="BV185" s="93"/>
      <c r="BW185" s="93"/>
      <c r="BX185" s="93"/>
      <c r="BY185" s="94"/>
      <c r="BZ185" s="230"/>
      <c r="CA185" s="30">
        <f t="shared" si="435"/>
        <v>764854.74</v>
      </c>
      <c r="CB185" s="93"/>
      <c r="CC185" s="93"/>
      <c r="CD185" s="93"/>
      <c r="CE185" s="93"/>
      <c r="CF185" s="226">
        <f t="shared" si="415"/>
        <v>0</v>
      </c>
      <c r="CG185" s="30">
        <f t="shared" si="437"/>
        <v>764854.74</v>
      </c>
      <c r="CH185" s="93"/>
      <c r="CI185" s="93"/>
      <c r="CJ185" s="93"/>
      <c r="CK185" s="93"/>
      <c r="CL185" s="93"/>
      <c r="CM185" s="93"/>
      <c r="CN185" s="93"/>
      <c r="CO185" s="93"/>
      <c r="CP185" s="93"/>
      <c r="CQ185" s="177"/>
      <c r="CR185" s="226">
        <f t="shared" si="417"/>
        <v>0</v>
      </c>
      <c r="CS185" s="30">
        <f t="shared" si="439"/>
        <v>764854.74</v>
      </c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226">
        <f t="shared" si="418"/>
        <v>0</v>
      </c>
      <c r="DF185" s="226">
        <f t="shared" si="419"/>
        <v>764854.74</v>
      </c>
      <c r="DG185" s="367">
        <f t="shared" si="420"/>
        <v>-4.0599999999999996</v>
      </c>
    </row>
    <row r="186" spans="1:111" s="125" customFormat="1" ht="48" x14ac:dyDescent="0.25">
      <c r="A186" s="39" t="s">
        <v>316</v>
      </c>
      <c r="B186" s="40" t="s">
        <v>317</v>
      </c>
      <c r="C186" s="132">
        <v>13</v>
      </c>
      <c r="D186" s="132">
        <v>12.65</v>
      </c>
      <c r="E186" s="132">
        <v>13</v>
      </c>
      <c r="F186" s="132">
        <v>13</v>
      </c>
      <c r="G186" s="132">
        <v>13</v>
      </c>
      <c r="H186" s="133">
        <v>12.96</v>
      </c>
      <c r="I186" s="133">
        <v>12.96</v>
      </c>
      <c r="J186" s="120">
        <v>12.96</v>
      </c>
      <c r="K186" s="121">
        <v>12.96</v>
      </c>
      <c r="L186" s="93"/>
      <c r="M186" s="93"/>
      <c r="N186" s="19">
        <f t="shared" si="489"/>
        <v>12.96</v>
      </c>
      <c r="O186" s="20">
        <f t="shared" si="489"/>
        <v>12.96</v>
      </c>
      <c r="P186" s="93"/>
      <c r="Q186" s="122"/>
      <c r="R186" s="19">
        <f t="shared" si="491"/>
        <v>12.96</v>
      </c>
      <c r="S186" s="122"/>
      <c r="T186" s="22">
        <f t="shared" si="490"/>
        <v>12.96</v>
      </c>
      <c r="U186" s="85">
        <v>13</v>
      </c>
      <c r="V186" s="92"/>
      <c r="W186" s="93"/>
      <c r="X186" s="25">
        <f t="shared" si="473"/>
        <v>13</v>
      </c>
      <c r="Y186" s="93"/>
      <c r="Z186" s="94">
        <v>13</v>
      </c>
      <c r="AA186" s="93"/>
      <c r="AB186" s="27">
        <f t="shared" si="472"/>
        <v>13</v>
      </c>
      <c r="AC186" s="28">
        <v>12.77</v>
      </c>
      <c r="AD186" s="93"/>
      <c r="AE186" s="29">
        <f t="shared" si="469"/>
        <v>12.77</v>
      </c>
      <c r="AF186" s="95">
        <v>12.77</v>
      </c>
      <c r="AG186" s="31">
        <v>12.95</v>
      </c>
      <c r="AH186" s="93"/>
      <c r="AI186" s="41">
        <f t="shared" si="470"/>
        <v>12.95</v>
      </c>
      <c r="AJ186" s="30">
        <v>12.77</v>
      </c>
      <c r="AK186" s="32">
        <v>12.95</v>
      </c>
      <c r="AL186" s="93"/>
      <c r="AM186" s="7">
        <f t="shared" si="471"/>
        <v>12.95</v>
      </c>
      <c r="AN186" s="88">
        <v>13.03</v>
      </c>
      <c r="AO186" s="93"/>
      <c r="AP186" s="42">
        <f t="shared" si="446"/>
        <v>13.03</v>
      </c>
      <c r="AQ186" s="89">
        <v>13.03</v>
      </c>
      <c r="AR186" s="93"/>
      <c r="AS186" s="43">
        <f t="shared" si="447"/>
        <v>13.03</v>
      </c>
      <c r="AT186" s="90">
        <v>13.03</v>
      </c>
      <c r="AU186" s="93"/>
      <c r="AV186" s="44">
        <f t="shared" si="448"/>
        <v>13.03</v>
      </c>
      <c r="AW186" s="96">
        <v>559.03</v>
      </c>
      <c r="AX186" s="95">
        <v>7.0000000000000007E-2</v>
      </c>
      <c r="AY186" s="256">
        <f t="shared" si="443"/>
        <v>559.1</v>
      </c>
      <c r="AZ186" s="97">
        <v>559.03</v>
      </c>
      <c r="BA186" s="95">
        <v>7.0000000000000007E-2</v>
      </c>
      <c r="BB186" s="257">
        <f t="shared" si="444"/>
        <v>559.1</v>
      </c>
      <c r="BC186" s="258">
        <f t="shared" si="440"/>
        <v>559100</v>
      </c>
      <c r="BD186" s="93"/>
      <c r="BE186" s="93">
        <v>-9.9600000000000009</v>
      </c>
      <c r="BF186" s="37">
        <f t="shared" si="441"/>
        <v>559090.04</v>
      </c>
      <c r="BG186" s="30"/>
      <c r="BH186" s="30"/>
      <c r="BI186" s="26">
        <f t="shared" si="442"/>
        <v>559090.04</v>
      </c>
      <c r="BJ186" s="37">
        <v>582170</v>
      </c>
      <c r="BK186" s="93"/>
      <c r="BL186" s="98">
        <v>559.03</v>
      </c>
      <c r="BM186" s="93">
        <v>7.0000000000000007E-2</v>
      </c>
      <c r="BN186" s="259">
        <f t="shared" si="445"/>
        <v>559.1</v>
      </c>
      <c r="BO186" s="226">
        <f t="shared" si="432"/>
        <v>582170</v>
      </c>
      <c r="BP186" s="161"/>
      <c r="BQ186" s="93">
        <v>2.15</v>
      </c>
      <c r="BR186" s="226">
        <f t="shared" si="412"/>
        <v>2.15</v>
      </c>
      <c r="BS186" s="30">
        <f t="shared" si="449"/>
        <v>582172.15</v>
      </c>
      <c r="BT186" s="93"/>
      <c r="BU186" s="93">
        <v>41240.11</v>
      </c>
      <c r="BV186" s="93"/>
      <c r="BW186" s="93"/>
      <c r="BX186" s="93"/>
      <c r="BY186" s="94"/>
      <c r="BZ186" s="230"/>
      <c r="CA186" s="30">
        <f t="shared" si="435"/>
        <v>623412.26</v>
      </c>
      <c r="CB186" s="93"/>
      <c r="CC186" s="93"/>
      <c r="CD186" s="93"/>
      <c r="CE186" s="93"/>
      <c r="CF186" s="226">
        <f t="shared" si="415"/>
        <v>0</v>
      </c>
      <c r="CG186" s="30">
        <f t="shared" si="437"/>
        <v>623412.26</v>
      </c>
      <c r="CH186" s="93"/>
      <c r="CI186" s="93"/>
      <c r="CJ186" s="93"/>
      <c r="CK186" s="93"/>
      <c r="CL186" s="93"/>
      <c r="CM186" s="93"/>
      <c r="CN186" s="93"/>
      <c r="CO186" s="93"/>
      <c r="CP186" s="93"/>
      <c r="CQ186" s="177"/>
      <c r="CR186" s="226">
        <f t="shared" si="417"/>
        <v>0</v>
      </c>
      <c r="CS186" s="30">
        <f t="shared" si="439"/>
        <v>623412.26</v>
      </c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226">
        <f t="shared" si="418"/>
        <v>0</v>
      </c>
      <c r="DF186" s="226">
        <f t="shared" si="419"/>
        <v>623412.26</v>
      </c>
      <c r="DG186" s="367">
        <f t="shared" si="420"/>
        <v>2.15</v>
      </c>
    </row>
    <row r="187" spans="1:111" s="125" customFormat="1" ht="39" customHeight="1" x14ac:dyDescent="0.25">
      <c r="A187" s="39" t="s">
        <v>318</v>
      </c>
      <c r="B187" s="127" t="s">
        <v>319</v>
      </c>
      <c r="C187" s="136">
        <v>10321.280000000001</v>
      </c>
      <c r="D187" s="136">
        <v>9961.01</v>
      </c>
      <c r="E187" s="136"/>
      <c r="F187" s="136">
        <v>10321.280000000001</v>
      </c>
      <c r="G187" s="136">
        <v>10321.280000000001</v>
      </c>
      <c r="H187" s="137">
        <v>6240.95</v>
      </c>
      <c r="I187" s="137">
        <v>7223.32</v>
      </c>
      <c r="J187" s="120">
        <v>6240.95</v>
      </c>
      <c r="K187" s="121">
        <v>7223.32</v>
      </c>
      <c r="L187" s="93"/>
      <c r="M187" s="93"/>
      <c r="N187" s="19">
        <f t="shared" si="489"/>
        <v>6240.95</v>
      </c>
      <c r="O187" s="20">
        <f t="shared" si="489"/>
        <v>7223.32</v>
      </c>
      <c r="P187" s="93"/>
      <c r="Q187" s="122"/>
      <c r="R187" s="19">
        <f t="shared" si="491"/>
        <v>6240.95</v>
      </c>
      <c r="S187" s="122"/>
      <c r="T187" s="22">
        <f t="shared" si="490"/>
        <v>6240.95</v>
      </c>
      <c r="U187" s="85">
        <v>9445.06</v>
      </c>
      <c r="V187" s="92"/>
      <c r="W187" s="93"/>
      <c r="X187" s="25">
        <f t="shared" si="473"/>
        <v>9445.06</v>
      </c>
      <c r="Y187" s="93"/>
      <c r="Z187" s="94">
        <v>9445.06</v>
      </c>
      <c r="AA187" s="93"/>
      <c r="AB187" s="27">
        <f t="shared" si="472"/>
        <v>9445.06</v>
      </c>
      <c r="AC187" s="28">
        <v>8401.7199999999993</v>
      </c>
      <c r="AD187" s="93"/>
      <c r="AE187" s="29">
        <f t="shared" si="469"/>
        <v>8401.7199999999993</v>
      </c>
      <c r="AF187" s="95">
        <v>8396.2800000000007</v>
      </c>
      <c r="AG187" s="31">
        <v>9438.77</v>
      </c>
      <c r="AH187" s="93"/>
      <c r="AI187" s="41">
        <f t="shared" si="470"/>
        <v>9438.77</v>
      </c>
      <c r="AJ187" s="30">
        <v>8396.2800000000007</v>
      </c>
      <c r="AK187" s="32">
        <v>9809.74</v>
      </c>
      <c r="AL187" s="93"/>
      <c r="AM187" s="7">
        <f t="shared" si="471"/>
        <v>9809.74</v>
      </c>
      <c r="AN187" s="88">
        <v>10129.89</v>
      </c>
      <c r="AO187" s="93">
        <v>415.52</v>
      </c>
      <c r="AP187" s="42">
        <f t="shared" si="446"/>
        <v>10545.41</v>
      </c>
      <c r="AQ187" s="89">
        <v>10129.89</v>
      </c>
      <c r="AR187" s="93">
        <v>891.35</v>
      </c>
      <c r="AS187" s="43">
        <f t="shared" si="447"/>
        <v>11021.24</v>
      </c>
      <c r="AT187" s="90">
        <v>10129.89</v>
      </c>
      <c r="AU187" s="93">
        <v>1390.7</v>
      </c>
      <c r="AV187" s="44">
        <f t="shared" si="448"/>
        <v>11520.59</v>
      </c>
      <c r="AW187" s="96">
        <v>8469.85</v>
      </c>
      <c r="AX187" s="95">
        <v>463.04</v>
      </c>
      <c r="AY187" s="256">
        <f t="shared" si="443"/>
        <v>8932.8900000000012</v>
      </c>
      <c r="AZ187" s="97">
        <v>8815.2000000000007</v>
      </c>
      <c r="BA187" s="95"/>
      <c r="BB187" s="257">
        <f t="shared" si="444"/>
        <v>8815.2000000000007</v>
      </c>
      <c r="BC187" s="258">
        <f t="shared" si="440"/>
        <v>8815200</v>
      </c>
      <c r="BD187" s="93">
        <v>-0.27</v>
      </c>
      <c r="BE187" s="93"/>
      <c r="BF187" s="37">
        <f t="shared" si="441"/>
        <v>8815199.7300000004</v>
      </c>
      <c r="BG187" s="30"/>
      <c r="BH187" s="30"/>
      <c r="BI187" s="26">
        <f t="shared" si="442"/>
        <v>8815199.7300000004</v>
      </c>
      <c r="BJ187" s="37">
        <v>7900</v>
      </c>
      <c r="BK187" s="93">
        <v>30</v>
      </c>
      <c r="BL187" s="98">
        <v>9164.4</v>
      </c>
      <c r="BM187" s="93"/>
      <c r="BN187" s="259">
        <f t="shared" si="445"/>
        <v>9164.4</v>
      </c>
      <c r="BO187" s="226">
        <f t="shared" si="432"/>
        <v>7930</v>
      </c>
      <c r="BP187" s="161"/>
      <c r="BQ187" s="93">
        <v>3.85</v>
      </c>
      <c r="BR187" s="226">
        <f t="shared" si="412"/>
        <v>3.85</v>
      </c>
      <c r="BS187" s="30">
        <f t="shared" si="449"/>
        <v>7933.85</v>
      </c>
      <c r="BT187" s="93"/>
      <c r="BU187" s="93"/>
      <c r="BV187" s="93"/>
      <c r="BW187" s="93"/>
      <c r="BX187" s="93"/>
      <c r="BY187" s="94"/>
      <c r="BZ187" s="230"/>
      <c r="CA187" s="30">
        <f t="shared" si="435"/>
        <v>7933.85</v>
      </c>
      <c r="CB187" s="93"/>
      <c r="CC187" s="93"/>
      <c r="CD187" s="93"/>
      <c r="CE187" s="93"/>
      <c r="CF187" s="226">
        <f t="shared" si="415"/>
        <v>0</v>
      </c>
      <c r="CG187" s="30">
        <f t="shared" si="437"/>
        <v>7933.85</v>
      </c>
      <c r="CH187" s="93">
        <v>-6965.85</v>
      </c>
      <c r="CI187" s="93"/>
      <c r="CJ187" s="93"/>
      <c r="CK187" s="93"/>
      <c r="CL187" s="93"/>
      <c r="CM187" s="93"/>
      <c r="CN187" s="93"/>
      <c r="CO187" s="93"/>
      <c r="CP187" s="93"/>
      <c r="CQ187" s="177"/>
      <c r="CR187" s="226">
        <f t="shared" si="417"/>
        <v>-6965.85</v>
      </c>
      <c r="CS187" s="30">
        <f t="shared" si="439"/>
        <v>968</v>
      </c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226">
        <f t="shared" si="418"/>
        <v>0</v>
      </c>
      <c r="DF187" s="226">
        <f t="shared" si="419"/>
        <v>968</v>
      </c>
      <c r="DG187" s="367">
        <f t="shared" si="420"/>
        <v>-6962</v>
      </c>
    </row>
    <row r="188" spans="1:111" s="125" customFormat="1" ht="45.75" customHeight="1" x14ac:dyDescent="0.25">
      <c r="A188" s="73" t="s">
        <v>320</v>
      </c>
      <c r="B188" s="130" t="s">
        <v>321</v>
      </c>
      <c r="C188" s="11"/>
      <c r="D188" s="12"/>
      <c r="E188" s="13"/>
      <c r="F188" s="14"/>
      <c r="G188" s="11"/>
      <c r="H188" s="93">
        <v>410.4</v>
      </c>
      <c r="I188" s="93">
        <v>410.4</v>
      </c>
      <c r="J188" s="120">
        <v>410.4</v>
      </c>
      <c r="K188" s="121">
        <v>410.4</v>
      </c>
      <c r="L188" s="93"/>
      <c r="M188" s="93"/>
      <c r="N188" s="19">
        <f t="shared" si="489"/>
        <v>410.4</v>
      </c>
      <c r="O188" s="20">
        <f t="shared" si="489"/>
        <v>410.4</v>
      </c>
      <c r="P188" s="93"/>
      <c r="Q188" s="122"/>
      <c r="R188" s="19">
        <f t="shared" si="491"/>
        <v>410.4</v>
      </c>
      <c r="S188" s="122"/>
      <c r="T188" s="22">
        <f t="shared" si="490"/>
        <v>410.4</v>
      </c>
      <c r="U188" s="85">
        <v>300.95999999999998</v>
      </c>
      <c r="V188" s="92"/>
      <c r="W188" s="93"/>
      <c r="X188" s="25">
        <f t="shared" si="473"/>
        <v>300.95999999999998</v>
      </c>
      <c r="Y188" s="93"/>
      <c r="Z188" s="94">
        <v>300.95999999999998</v>
      </c>
      <c r="AA188" s="93"/>
      <c r="AB188" s="27">
        <f t="shared" si="472"/>
        <v>300.95999999999998</v>
      </c>
      <c r="AC188" s="28">
        <v>124.88</v>
      </c>
      <c r="AD188" s="93"/>
      <c r="AE188" s="29">
        <f t="shared" si="469"/>
        <v>124.88</v>
      </c>
      <c r="AF188" s="95">
        <v>124.88</v>
      </c>
      <c r="AG188" s="31">
        <v>1171.3900000000001</v>
      </c>
      <c r="AH188" s="93"/>
      <c r="AI188" s="41">
        <f>AG188+AH188</f>
        <v>1171.3900000000001</v>
      </c>
      <c r="AJ188" s="30">
        <v>124.88</v>
      </c>
      <c r="AK188" s="32">
        <v>482.78</v>
      </c>
      <c r="AL188" s="93"/>
      <c r="AM188" s="7">
        <f>AK188+AL188</f>
        <v>482.78</v>
      </c>
      <c r="AN188" s="88">
        <v>510.65</v>
      </c>
      <c r="AO188" s="93"/>
      <c r="AP188" s="42">
        <f t="shared" si="446"/>
        <v>510.65</v>
      </c>
      <c r="AQ188" s="89">
        <v>510.65</v>
      </c>
      <c r="AR188" s="93"/>
      <c r="AS188" s="43">
        <f t="shared" si="447"/>
        <v>510.65</v>
      </c>
      <c r="AT188" s="90">
        <v>510.65</v>
      </c>
      <c r="AU188" s="93"/>
      <c r="AV188" s="44">
        <f t="shared" si="448"/>
        <v>510.65</v>
      </c>
      <c r="AW188" s="96">
        <v>12.77</v>
      </c>
      <c r="AX188" s="95"/>
      <c r="AY188" s="256">
        <f t="shared" si="443"/>
        <v>12.77</v>
      </c>
      <c r="AZ188" s="97">
        <v>12.77</v>
      </c>
      <c r="BA188" s="95"/>
      <c r="BB188" s="257">
        <f t="shared" si="444"/>
        <v>12.77</v>
      </c>
      <c r="BC188" s="258">
        <f t="shared" si="440"/>
        <v>12770</v>
      </c>
      <c r="BD188" s="93"/>
      <c r="BE188" s="93">
        <v>-3.66</v>
      </c>
      <c r="BF188" s="37">
        <f t="shared" si="441"/>
        <v>12766.34</v>
      </c>
      <c r="BG188" s="30"/>
      <c r="BH188" s="30"/>
      <c r="BI188" s="26">
        <f t="shared" si="442"/>
        <v>12766.34</v>
      </c>
      <c r="BJ188" s="37">
        <v>2659190</v>
      </c>
      <c r="BK188" s="93">
        <v>-1329600</v>
      </c>
      <c r="BL188" s="98">
        <v>12.77</v>
      </c>
      <c r="BM188" s="93"/>
      <c r="BN188" s="259">
        <f t="shared" si="445"/>
        <v>12.77</v>
      </c>
      <c r="BO188" s="226">
        <f t="shared" si="432"/>
        <v>1329590</v>
      </c>
      <c r="BP188" s="161"/>
      <c r="BQ188" s="93">
        <v>4</v>
      </c>
      <c r="BR188" s="226">
        <f t="shared" si="412"/>
        <v>4</v>
      </c>
      <c r="BS188" s="30">
        <f t="shared" si="449"/>
        <v>1329594</v>
      </c>
      <c r="BT188" s="93"/>
      <c r="BU188" s="93"/>
      <c r="BV188" s="93"/>
      <c r="BW188" s="93"/>
      <c r="BX188" s="93"/>
      <c r="BY188" s="94"/>
      <c r="BZ188" s="230"/>
      <c r="CA188" s="30">
        <f t="shared" si="435"/>
        <v>1329594</v>
      </c>
      <c r="CB188" s="93"/>
      <c r="CC188" s="93"/>
      <c r="CD188" s="93"/>
      <c r="CE188" s="93"/>
      <c r="CF188" s="226">
        <f t="shared" si="415"/>
        <v>0</v>
      </c>
      <c r="CG188" s="30">
        <f t="shared" si="437"/>
        <v>1329594</v>
      </c>
      <c r="CH188" s="93"/>
      <c r="CI188" s="93"/>
      <c r="CJ188" s="93"/>
      <c r="CK188" s="93"/>
      <c r="CL188" s="93"/>
      <c r="CM188" s="93"/>
      <c r="CN188" s="93"/>
      <c r="CO188" s="93"/>
      <c r="CP188" s="93"/>
      <c r="CQ188" s="177"/>
      <c r="CR188" s="226">
        <f t="shared" si="417"/>
        <v>0</v>
      </c>
      <c r="CS188" s="30">
        <f t="shared" si="439"/>
        <v>1329594</v>
      </c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226">
        <f t="shared" si="418"/>
        <v>0</v>
      </c>
      <c r="DF188" s="226">
        <f t="shared" si="419"/>
        <v>1329594</v>
      </c>
      <c r="DG188" s="367">
        <f t="shared" si="420"/>
        <v>4</v>
      </c>
    </row>
    <row r="189" spans="1:111" s="125" customFormat="1" ht="96" customHeight="1" x14ac:dyDescent="0.25">
      <c r="A189" s="39" t="s">
        <v>322</v>
      </c>
      <c r="B189" s="126" t="s">
        <v>323</v>
      </c>
      <c r="C189" s="132">
        <v>134.37</v>
      </c>
      <c r="D189" s="132">
        <v>316.25</v>
      </c>
      <c r="E189" s="132"/>
      <c r="F189" s="132">
        <v>129.55000000000001</v>
      </c>
      <c r="G189" s="132">
        <v>129.55000000000001</v>
      </c>
      <c r="H189" s="133">
        <v>211.62</v>
      </c>
      <c r="I189" s="133">
        <v>211.62</v>
      </c>
      <c r="J189" s="120">
        <v>211.62</v>
      </c>
      <c r="K189" s="121">
        <v>211.62</v>
      </c>
      <c r="L189" s="93"/>
      <c r="M189" s="93"/>
      <c r="N189" s="19">
        <f t="shared" si="489"/>
        <v>211.62</v>
      </c>
      <c r="O189" s="20">
        <f t="shared" si="489"/>
        <v>211.62</v>
      </c>
      <c r="P189" s="93"/>
      <c r="Q189" s="122"/>
      <c r="R189" s="19">
        <f t="shared" si="491"/>
        <v>211.62</v>
      </c>
      <c r="S189" s="122"/>
      <c r="T189" s="22">
        <f t="shared" si="490"/>
        <v>211.62</v>
      </c>
      <c r="U189" s="85">
        <v>218.02</v>
      </c>
      <c r="V189" s="92"/>
      <c r="W189" s="93"/>
      <c r="X189" s="25">
        <f t="shared" si="473"/>
        <v>218.02</v>
      </c>
      <c r="Y189" s="93"/>
      <c r="Z189" s="94">
        <v>218.02</v>
      </c>
      <c r="AA189" s="93"/>
      <c r="AB189" s="27">
        <f t="shared" si="472"/>
        <v>218.02</v>
      </c>
      <c r="AC189" s="28">
        <v>243.03</v>
      </c>
      <c r="AD189" s="93"/>
      <c r="AE189" s="29">
        <f t="shared" si="469"/>
        <v>243.03</v>
      </c>
      <c r="AF189" s="95">
        <v>265.14</v>
      </c>
      <c r="AG189" s="31">
        <v>259.87</v>
      </c>
      <c r="AH189" s="93"/>
      <c r="AI189" s="41">
        <f t="shared" si="470"/>
        <v>259.87</v>
      </c>
      <c r="AJ189" s="30">
        <v>287.25</v>
      </c>
      <c r="AK189" s="32">
        <v>281.61</v>
      </c>
      <c r="AL189" s="93"/>
      <c r="AM189" s="7">
        <f t="shared" si="471"/>
        <v>281.61</v>
      </c>
      <c r="AN189" s="88">
        <v>238.13</v>
      </c>
      <c r="AO189" s="93"/>
      <c r="AP189" s="42">
        <f t="shared" si="446"/>
        <v>238.13</v>
      </c>
      <c r="AQ189" s="89">
        <v>238.13</v>
      </c>
      <c r="AR189" s="93"/>
      <c r="AS189" s="43">
        <f t="shared" si="447"/>
        <v>238.13</v>
      </c>
      <c r="AT189" s="90">
        <v>238.13</v>
      </c>
      <c r="AU189" s="93"/>
      <c r="AV189" s="44">
        <f t="shared" si="448"/>
        <v>238.13</v>
      </c>
      <c r="AW189" s="96">
        <v>303.3</v>
      </c>
      <c r="AX189" s="95"/>
      <c r="AY189" s="256">
        <f t="shared" si="443"/>
        <v>303.3</v>
      </c>
      <c r="AZ189" s="97">
        <v>303.3</v>
      </c>
      <c r="BA189" s="95"/>
      <c r="BB189" s="257">
        <f t="shared" si="444"/>
        <v>303.3</v>
      </c>
      <c r="BC189" s="258">
        <f t="shared" si="440"/>
        <v>303300</v>
      </c>
      <c r="BD189" s="93"/>
      <c r="BE189" s="93">
        <v>0.1</v>
      </c>
      <c r="BF189" s="37">
        <f t="shared" si="441"/>
        <v>303300.09999999998</v>
      </c>
      <c r="BG189" s="30"/>
      <c r="BH189" s="30"/>
      <c r="BI189" s="26">
        <f t="shared" si="442"/>
        <v>303300.09999999998</v>
      </c>
      <c r="BJ189" s="37">
        <v>303300</v>
      </c>
      <c r="BK189" s="93"/>
      <c r="BL189" s="98">
        <v>303.3</v>
      </c>
      <c r="BM189" s="93"/>
      <c r="BN189" s="259">
        <f t="shared" si="445"/>
        <v>303.3</v>
      </c>
      <c r="BO189" s="226">
        <f t="shared" si="432"/>
        <v>303300</v>
      </c>
      <c r="BP189" s="161"/>
      <c r="BQ189" s="93">
        <v>0.1</v>
      </c>
      <c r="BR189" s="226">
        <f t="shared" si="412"/>
        <v>0.1</v>
      </c>
      <c r="BS189" s="30">
        <f t="shared" si="449"/>
        <v>303300.09999999998</v>
      </c>
      <c r="BT189" s="93"/>
      <c r="BU189" s="93"/>
      <c r="BV189" s="93"/>
      <c r="BW189" s="93"/>
      <c r="BX189" s="93"/>
      <c r="BY189" s="94"/>
      <c r="BZ189" s="230"/>
      <c r="CA189" s="30">
        <f t="shared" si="435"/>
        <v>303300.09999999998</v>
      </c>
      <c r="CB189" s="93"/>
      <c r="CC189" s="93"/>
      <c r="CD189" s="93"/>
      <c r="CE189" s="93"/>
      <c r="CF189" s="226">
        <f t="shared" si="415"/>
        <v>0</v>
      </c>
      <c r="CG189" s="30">
        <f t="shared" si="437"/>
        <v>303300.09999999998</v>
      </c>
      <c r="CH189" s="93"/>
      <c r="CI189" s="93"/>
      <c r="CJ189" s="93"/>
      <c r="CK189" s="93"/>
      <c r="CL189" s="93"/>
      <c r="CM189" s="93"/>
      <c r="CN189" s="93"/>
      <c r="CO189" s="93"/>
      <c r="CP189" s="93"/>
      <c r="CQ189" s="177"/>
      <c r="CR189" s="226">
        <f t="shared" si="417"/>
        <v>0</v>
      </c>
      <c r="CS189" s="30">
        <f t="shared" si="439"/>
        <v>303300.09999999998</v>
      </c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226">
        <f t="shared" si="418"/>
        <v>0</v>
      </c>
      <c r="DF189" s="226">
        <f t="shared" si="419"/>
        <v>303300.09999999998</v>
      </c>
      <c r="DG189" s="367">
        <f t="shared" si="420"/>
        <v>0.1</v>
      </c>
    </row>
    <row r="190" spans="1:111" s="125" customFormat="1" ht="60" x14ac:dyDescent="0.25">
      <c r="A190" s="39" t="s">
        <v>324</v>
      </c>
      <c r="B190" s="127" t="s">
        <v>325</v>
      </c>
      <c r="C190" s="132">
        <v>9328.4</v>
      </c>
      <c r="D190" s="132">
        <v>7853.13</v>
      </c>
      <c r="E190" s="132"/>
      <c r="F190" s="132">
        <v>9129.1</v>
      </c>
      <c r="G190" s="132">
        <v>9129.1</v>
      </c>
      <c r="H190" s="133">
        <v>9128.4</v>
      </c>
      <c r="I190" s="133">
        <v>9128.4</v>
      </c>
      <c r="J190" s="120">
        <v>9128.4</v>
      </c>
      <c r="K190" s="121">
        <v>9128.4</v>
      </c>
      <c r="L190" s="93"/>
      <c r="M190" s="93"/>
      <c r="N190" s="19">
        <f t="shared" si="489"/>
        <v>9128.4</v>
      </c>
      <c r="O190" s="20">
        <f t="shared" si="489"/>
        <v>9128.4</v>
      </c>
      <c r="P190" s="93"/>
      <c r="Q190" s="122"/>
      <c r="R190" s="19">
        <f t="shared" si="491"/>
        <v>9128.4</v>
      </c>
      <c r="S190" s="122"/>
      <c r="T190" s="22">
        <f t="shared" si="490"/>
        <v>9128.4</v>
      </c>
      <c r="U190" s="85">
        <v>9202.16</v>
      </c>
      <c r="V190" s="92">
        <v>316.86</v>
      </c>
      <c r="W190" s="93"/>
      <c r="X190" s="25">
        <f t="shared" si="473"/>
        <v>9519.02</v>
      </c>
      <c r="Y190" s="93"/>
      <c r="Z190" s="94">
        <v>9333.9699999999993</v>
      </c>
      <c r="AA190" s="93"/>
      <c r="AB190" s="27">
        <f t="shared" si="472"/>
        <v>9333.9699999999993</v>
      </c>
      <c r="AC190" s="28">
        <v>9774.74</v>
      </c>
      <c r="AD190" s="93"/>
      <c r="AE190" s="29">
        <f t="shared" si="469"/>
        <v>9774.74</v>
      </c>
      <c r="AF190" s="95">
        <v>9805.85</v>
      </c>
      <c r="AG190" s="31">
        <v>11643.89</v>
      </c>
      <c r="AH190" s="93"/>
      <c r="AI190" s="41">
        <f t="shared" si="470"/>
        <v>11643.89</v>
      </c>
      <c r="AJ190" s="30">
        <v>9814.84</v>
      </c>
      <c r="AK190" s="32">
        <v>12143.64</v>
      </c>
      <c r="AL190" s="93"/>
      <c r="AM190" s="7">
        <f t="shared" si="471"/>
        <v>12143.64</v>
      </c>
      <c r="AN190" s="88">
        <v>11654.17</v>
      </c>
      <c r="AO190" s="93">
        <v>5.71</v>
      </c>
      <c r="AP190" s="42">
        <f t="shared" si="446"/>
        <v>11659.88</v>
      </c>
      <c r="AQ190" s="89">
        <v>11659.46</v>
      </c>
      <c r="AR190" s="93">
        <v>6.01</v>
      </c>
      <c r="AS190" s="43">
        <f t="shared" si="447"/>
        <v>11665.47</v>
      </c>
      <c r="AT190" s="90">
        <v>11660</v>
      </c>
      <c r="AU190" s="93">
        <v>6.03</v>
      </c>
      <c r="AV190" s="44">
        <f t="shared" si="448"/>
        <v>11666.03</v>
      </c>
      <c r="AW190" s="96">
        <v>13748.92</v>
      </c>
      <c r="AX190" s="95"/>
      <c r="AY190" s="256">
        <f t="shared" si="443"/>
        <v>13748.92</v>
      </c>
      <c r="AZ190" s="97">
        <v>13748.94</v>
      </c>
      <c r="BA190" s="95"/>
      <c r="BB190" s="257">
        <f t="shared" si="444"/>
        <v>13748.94</v>
      </c>
      <c r="BC190" s="258">
        <f t="shared" si="440"/>
        <v>13748940</v>
      </c>
      <c r="BD190" s="93">
        <v>-4.54</v>
      </c>
      <c r="BE190" s="93"/>
      <c r="BF190" s="37">
        <f t="shared" si="441"/>
        <v>13748935.460000001</v>
      </c>
      <c r="BG190" s="30"/>
      <c r="BH190" s="30"/>
      <c r="BI190" s="26">
        <f t="shared" si="442"/>
        <v>13748935.460000001</v>
      </c>
      <c r="BJ190" s="37">
        <v>14522810</v>
      </c>
      <c r="BK190" s="93"/>
      <c r="BL190" s="98">
        <v>13748.85</v>
      </c>
      <c r="BM190" s="93"/>
      <c r="BN190" s="259">
        <f t="shared" si="445"/>
        <v>13748.85</v>
      </c>
      <c r="BO190" s="226">
        <f t="shared" si="432"/>
        <v>14522810</v>
      </c>
      <c r="BP190" s="161"/>
      <c r="BQ190" s="93">
        <v>0.44</v>
      </c>
      <c r="BR190" s="226">
        <f t="shared" si="412"/>
        <v>0.44</v>
      </c>
      <c r="BS190" s="30">
        <f t="shared" si="449"/>
        <v>14522810.439999999</v>
      </c>
      <c r="BT190" s="93"/>
      <c r="BU190" s="93"/>
      <c r="BV190" s="93">
        <v>976950.26</v>
      </c>
      <c r="BW190" s="93"/>
      <c r="BX190" s="93"/>
      <c r="BY190" s="94"/>
      <c r="BZ190" s="230"/>
      <c r="CA190" s="30">
        <f t="shared" si="435"/>
        <v>15499760.699999999</v>
      </c>
      <c r="CB190" s="93"/>
      <c r="CC190" s="93"/>
      <c r="CD190" s="93"/>
      <c r="CE190" s="93"/>
      <c r="CF190" s="226">
        <f t="shared" si="415"/>
        <v>0</v>
      </c>
      <c r="CG190" s="30">
        <f t="shared" si="437"/>
        <v>15499760.699999999</v>
      </c>
      <c r="CH190" s="93"/>
      <c r="CI190" s="93"/>
      <c r="CJ190" s="93"/>
      <c r="CK190" s="93"/>
      <c r="CL190" s="93"/>
      <c r="CM190" s="93"/>
      <c r="CN190" s="93"/>
      <c r="CO190" s="93"/>
      <c r="CP190" s="93"/>
      <c r="CQ190" s="177"/>
      <c r="CR190" s="226">
        <f t="shared" si="417"/>
        <v>0</v>
      </c>
      <c r="CS190" s="30">
        <f t="shared" si="439"/>
        <v>15499760.699999999</v>
      </c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226">
        <f t="shared" si="418"/>
        <v>0</v>
      </c>
      <c r="DF190" s="226">
        <f t="shared" si="419"/>
        <v>15499760.699999999</v>
      </c>
      <c r="DG190" s="367">
        <f t="shared" si="420"/>
        <v>0.44</v>
      </c>
    </row>
    <row r="191" spans="1:111" s="125" customFormat="1" ht="132" x14ac:dyDescent="0.25">
      <c r="A191" s="39" t="s">
        <v>326</v>
      </c>
      <c r="B191" s="126" t="s">
        <v>327</v>
      </c>
      <c r="C191" s="132">
        <v>59350.11</v>
      </c>
      <c r="D191" s="132">
        <v>71817.490000000005</v>
      </c>
      <c r="E191" s="132"/>
      <c r="F191" s="132">
        <v>65483.37</v>
      </c>
      <c r="G191" s="132">
        <v>65483.37</v>
      </c>
      <c r="H191" s="133">
        <v>52777.79</v>
      </c>
      <c r="I191" s="133">
        <v>58349.8</v>
      </c>
      <c r="J191" s="120">
        <v>52777.79</v>
      </c>
      <c r="K191" s="121">
        <v>58349.8</v>
      </c>
      <c r="L191" s="93"/>
      <c r="M191" s="93"/>
      <c r="N191" s="19">
        <f t="shared" si="489"/>
        <v>52777.79</v>
      </c>
      <c r="O191" s="20">
        <f t="shared" si="489"/>
        <v>58349.8</v>
      </c>
      <c r="P191" s="93"/>
      <c r="Q191" s="122"/>
      <c r="R191" s="19">
        <f t="shared" si="491"/>
        <v>52777.79</v>
      </c>
      <c r="S191" s="122"/>
      <c r="T191" s="22">
        <f t="shared" si="490"/>
        <v>52777.79</v>
      </c>
      <c r="U191" s="85">
        <v>63309.46</v>
      </c>
      <c r="V191" s="92">
        <v>529.89</v>
      </c>
      <c r="W191" s="93"/>
      <c r="X191" s="25">
        <f t="shared" si="473"/>
        <v>63839.35</v>
      </c>
      <c r="Y191" s="93"/>
      <c r="Z191" s="94">
        <v>63884.34</v>
      </c>
      <c r="AA191" s="93"/>
      <c r="AB191" s="27">
        <f t="shared" si="472"/>
        <v>63884.34</v>
      </c>
      <c r="AC191" s="28">
        <v>65961.279999999999</v>
      </c>
      <c r="AD191" s="93"/>
      <c r="AE191" s="29">
        <f t="shared" si="469"/>
        <v>65961.279999999999</v>
      </c>
      <c r="AF191" s="95">
        <v>66838.84</v>
      </c>
      <c r="AG191" s="31">
        <v>69212.41</v>
      </c>
      <c r="AH191" s="93"/>
      <c r="AI191" s="41">
        <f t="shared" si="470"/>
        <v>69212.41</v>
      </c>
      <c r="AJ191" s="30">
        <v>69441.3</v>
      </c>
      <c r="AK191" s="32">
        <v>72285.5</v>
      </c>
      <c r="AL191" s="93"/>
      <c r="AM191" s="7">
        <f t="shared" si="471"/>
        <v>72285.5</v>
      </c>
      <c r="AN191" s="88">
        <v>73491.839999999997</v>
      </c>
      <c r="AO191" s="93"/>
      <c r="AP191" s="42">
        <f t="shared" si="446"/>
        <v>73491.839999999997</v>
      </c>
      <c r="AQ191" s="89">
        <v>74678.960000000006</v>
      </c>
      <c r="AR191" s="93"/>
      <c r="AS191" s="43">
        <f t="shared" si="447"/>
        <v>74678.960000000006</v>
      </c>
      <c r="AT191" s="90">
        <v>76592.399999999994</v>
      </c>
      <c r="AU191" s="93"/>
      <c r="AV191" s="44">
        <f t="shared" si="448"/>
        <v>76592.399999999994</v>
      </c>
      <c r="AW191" s="96">
        <v>87075.56</v>
      </c>
      <c r="AX191" s="95"/>
      <c r="AY191" s="256">
        <f t="shared" si="443"/>
        <v>87075.56</v>
      </c>
      <c r="AZ191" s="97">
        <v>85488.93</v>
      </c>
      <c r="BA191" s="95"/>
      <c r="BB191" s="257">
        <f t="shared" si="444"/>
        <v>85488.93</v>
      </c>
      <c r="BC191" s="258">
        <f t="shared" si="440"/>
        <v>85488930</v>
      </c>
      <c r="BD191" s="93"/>
      <c r="BE191" s="93">
        <v>-2.25</v>
      </c>
      <c r="BF191" s="37">
        <f t="shared" si="441"/>
        <v>85488927.75</v>
      </c>
      <c r="BG191" s="30"/>
      <c r="BH191" s="30"/>
      <c r="BI191" s="26">
        <f t="shared" si="442"/>
        <v>85488927.75</v>
      </c>
      <c r="BJ191" s="37">
        <v>88899420</v>
      </c>
      <c r="BK191" s="93">
        <v>8505750</v>
      </c>
      <c r="BL191" s="98">
        <v>85488.93</v>
      </c>
      <c r="BM191" s="93"/>
      <c r="BN191" s="259">
        <f t="shared" si="445"/>
        <v>85488.93</v>
      </c>
      <c r="BO191" s="226">
        <f t="shared" si="432"/>
        <v>97405170</v>
      </c>
      <c r="BP191" s="161"/>
      <c r="BQ191" s="93">
        <v>-0.85</v>
      </c>
      <c r="BR191" s="226">
        <f t="shared" si="412"/>
        <v>-0.85</v>
      </c>
      <c r="BS191" s="30">
        <f t="shared" si="449"/>
        <v>97405169.150000006</v>
      </c>
      <c r="BT191" s="93"/>
      <c r="BU191" s="93"/>
      <c r="BV191" s="93">
        <v>5352340.8499999996</v>
      </c>
      <c r="BW191" s="93"/>
      <c r="BX191" s="93"/>
      <c r="BY191" s="94"/>
      <c r="BZ191" s="230"/>
      <c r="CA191" s="30">
        <f t="shared" si="435"/>
        <v>102757510</v>
      </c>
      <c r="CB191" s="93"/>
      <c r="CC191" s="93"/>
      <c r="CD191" s="93"/>
      <c r="CE191" s="93"/>
      <c r="CF191" s="226">
        <f t="shared" si="415"/>
        <v>0</v>
      </c>
      <c r="CG191" s="30">
        <f t="shared" si="437"/>
        <v>102757510</v>
      </c>
      <c r="CH191" s="93"/>
      <c r="CI191" s="93"/>
      <c r="CJ191" s="93"/>
      <c r="CK191" s="93"/>
      <c r="CL191" s="93"/>
      <c r="CM191" s="93"/>
      <c r="CN191" s="93"/>
      <c r="CO191" s="93"/>
      <c r="CP191" s="93"/>
      <c r="CQ191" s="177"/>
      <c r="CR191" s="226">
        <f t="shared" si="417"/>
        <v>0</v>
      </c>
      <c r="CS191" s="30">
        <f t="shared" si="439"/>
        <v>102757510</v>
      </c>
      <c r="CT191" s="93"/>
      <c r="CU191" s="93"/>
      <c r="CV191" s="93"/>
      <c r="CW191" s="93"/>
      <c r="CX191" s="93"/>
      <c r="CY191" s="93"/>
      <c r="CZ191" s="93"/>
      <c r="DA191" s="93">
        <v>7642940</v>
      </c>
      <c r="DB191" s="93"/>
      <c r="DC191" s="93">
        <v>1191899.8700000001</v>
      </c>
      <c r="DD191" s="93"/>
      <c r="DE191" s="226">
        <f t="shared" si="418"/>
        <v>8834839.870000001</v>
      </c>
      <c r="DF191" s="226">
        <f t="shared" si="419"/>
        <v>111592349.87</v>
      </c>
      <c r="DG191" s="367">
        <f t="shared" si="420"/>
        <v>8834839.0200000014</v>
      </c>
    </row>
    <row r="192" spans="1:111" s="125" customFormat="1" ht="96" x14ac:dyDescent="0.25">
      <c r="A192" s="39" t="s">
        <v>328</v>
      </c>
      <c r="B192" s="126" t="s">
        <v>329</v>
      </c>
      <c r="C192" s="132">
        <v>36563.800000000003</v>
      </c>
      <c r="D192" s="132">
        <v>42694.080000000002</v>
      </c>
      <c r="E192" s="132"/>
      <c r="F192" s="132">
        <v>45143.9</v>
      </c>
      <c r="G192" s="132">
        <v>45143.9</v>
      </c>
      <c r="H192" s="133">
        <v>40965.599999999999</v>
      </c>
      <c r="I192" s="133">
        <v>45187.73</v>
      </c>
      <c r="J192" s="120">
        <v>40965.599999999999</v>
      </c>
      <c r="K192" s="121">
        <v>45187.73</v>
      </c>
      <c r="L192" s="93">
        <v>-1.68</v>
      </c>
      <c r="M192" s="93">
        <v>-1.85</v>
      </c>
      <c r="N192" s="19">
        <f>J192+L192</f>
        <v>40963.919999999998</v>
      </c>
      <c r="O192" s="20">
        <f t="shared" si="489"/>
        <v>45185.880000000005</v>
      </c>
      <c r="P192" s="93"/>
      <c r="Q192" s="122"/>
      <c r="R192" s="19">
        <f t="shared" si="491"/>
        <v>40963.919999999998</v>
      </c>
      <c r="S192" s="122"/>
      <c r="T192" s="22">
        <f t="shared" si="490"/>
        <v>40963.919999999998</v>
      </c>
      <c r="U192" s="85">
        <v>48002.34</v>
      </c>
      <c r="V192" s="92">
        <v>329.12</v>
      </c>
      <c r="W192" s="93"/>
      <c r="X192" s="25">
        <f t="shared" si="473"/>
        <v>48331.46</v>
      </c>
      <c r="Y192" s="93"/>
      <c r="Z192" s="94">
        <v>48785.760000000002</v>
      </c>
      <c r="AA192" s="93"/>
      <c r="AB192" s="27">
        <f t="shared" si="472"/>
        <v>48785.760000000002</v>
      </c>
      <c r="AC192" s="28">
        <v>53391.78</v>
      </c>
      <c r="AD192" s="93"/>
      <c r="AE192" s="29">
        <f t="shared" si="469"/>
        <v>53391.78</v>
      </c>
      <c r="AF192" s="95">
        <v>56138.28</v>
      </c>
      <c r="AG192" s="31">
        <v>57282.23</v>
      </c>
      <c r="AH192" s="93"/>
      <c r="AI192" s="41">
        <f t="shared" si="470"/>
        <v>57282.23</v>
      </c>
      <c r="AJ192" s="30">
        <v>58607.64</v>
      </c>
      <c r="AK192" s="32">
        <v>60868.04</v>
      </c>
      <c r="AL192" s="93"/>
      <c r="AM192" s="7">
        <f t="shared" si="471"/>
        <v>60868.04</v>
      </c>
      <c r="AN192" s="88">
        <v>58084.23</v>
      </c>
      <c r="AO192" s="93"/>
      <c r="AP192" s="42">
        <f t="shared" si="446"/>
        <v>58084.23</v>
      </c>
      <c r="AQ192" s="89">
        <v>60740.75</v>
      </c>
      <c r="AR192" s="93"/>
      <c r="AS192" s="43">
        <f t="shared" si="447"/>
        <v>60740.75</v>
      </c>
      <c r="AT192" s="90">
        <v>62772.68</v>
      </c>
      <c r="AU192" s="93"/>
      <c r="AV192" s="44">
        <f t="shared" si="448"/>
        <v>62772.68</v>
      </c>
      <c r="AW192" s="96">
        <v>69464.429999999993</v>
      </c>
      <c r="AX192" s="95"/>
      <c r="AY192" s="256">
        <f t="shared" si="443"/>
        <v>69464.429999999993</v>
      </c>
      <c r="AZ192" s="97">
        <v>69464.429999999993</v>
      </c>
      <c r="BA192" s="95"/>
      <c r="BB192" s="257">
        <f t="shared" si="444"/>
        <v>69464.429999999993</v>
      </c>
      <c r="BC192" s="258">
        <f t="shared" si="440"/>
        <v>69464430</v>
      </c>
      <c r="BD192" s="93"/>
      <c r="BE192" s="93">
        <v>0.56000000000000005</v>
      </c>
      <c r="BF192" s="37">
        <f t="shared" si="441"/>
        <v>69464430.560000002</v>
      </c>
      <c r="BG192" s="30"/>
      <c r="BH192" s="30"/>
      <c r="BI192" s="26">
        <f t="shared" si="442"/>
        <v>69464430.560000002</v>
      </c>
      <c r="BJ192" s="37">
        <v>71110600</v>
      </c>
      <c r="BK192" s="93"/>
      <c r="BL192" s="98">
        <v>69464.429999999993</v>
      </c>
      <c r="BM192" s="93"/>
      <c r="BN192" s="259">
        <f t="shared" si="445"/>
        <v>69464.429999999993</v>
      </c>
      <c r="BO192" s="226">
        <f t="shared" si="432"/>
        <v>71110600</v>
      </c>
      <c r="BP192" s="161"/>
      <c r="BQ192" s="93">
        <v>-1.7</v>
      </c>
      <c r="BR192" s="226">
        <f t="shared" si="412"/>
        <v>-1.7</v>
      </c>
      <c r="BS192" s="30">
        <f t="shared" si="449"/>
        <v>71110598.299999997</v>
      </c>
      <c r="BT192" s="93"/>
      <c r="BU192" s="93"/>
      <c r="BV192" s="93">
        <v>9499379.1199999992</v>
      </c>
      <c r="BW192" s="93"/>
      <c r="BX192" s="93"/>
      <c r="BY192" s="94"/>
      <c r="BZ192" s="230"/>
      <c r="CA192" s="30">
        <f t="shared" si="435"/>
        <v>80609977.420000002</v>
      </c>
      <c r="CB192" s="93"/>
      <c r="CC192" s="93"/>
      <c r="CD192" s="93"/>
      <c r="CE192" s="93"/>
      <c r="CF192" s="226">
        <f t="shared" si="415"/>
        <v>0</v>
      </c>
      <c r="CG192" s="30">
        <f t="shared" si="437"/>
        <v>80609977.420000002</v>
      </c>
      <c r="CH192" s="93">
        <v>3456157.18</v>
      </c>
      <c r="CI192" s="93"/>
      <c r="CJ192" s="93"/>
      <c r="CK192" s="93"/>
      <c r="CL192" s="93"/>
      <c r="CM192" s="93"/>
      <c r="CN192" s="93"/>
      <c r="CO192" s="93"/>
      <c r="CP192" s="93"/>
      <c r="CQ192" s="177"/>
      <c r="CR192" s="226">
        <f t="shared" si="417"/>
        <v>3456157.18</v>
      </c>
      <c r="CS192" s="30">
        <f t="shared" si="439"/>
        <v>84066134.600000009</v>
      </c>
      <c r="CT192" s="93"/>
      <c r="CU192" s="93"/>
      <c r="CV192" s="93"/>
      <c r="CW192" s="93">
        <v>1730076.4</v>
      </c>
      <c r="CX192" s="93"/>
      <c r="CY192" s="93"/>
      <c r="CZ192" s="93"/>
      <c r="DA192" s="93"/>
      <c r="DB192" s="93"/>
      <c r="DC192" s="93"/>
      <c r="DD192" s="93"/>
      <c r="DE192" s="226">
        <f t="shared" si="418"/>
        <v>1730076.4</v>
      </c>
      <c r="DF192" s="226">
        <f t="shared" si="419"/>
        <v>85796211.000000015</v>
      </c>
      <c r="DG192" s="367">
        <f t="shared" si="420"/>
        <v>5186231.88</v>
      </c>
    </row>
    <row r="193" spans="1:111" s="125" customFormat="1" ht="87.75" customHeight="1" x14ac:dyDescent="0.25">
      <c r="A193" s="131" t="s">
        <v>330</v>
      </c>
      <c r="B193" s="127" t="s">
        <v>331</v>
      </c>
      <c r="C193" s="136"/>
      <c r="D193" s="136"/>
      <c r="E193" s="136"/>
      <c r="F193" s="136"/>
      <c r="G193" s="136"/>
      <c r="H193" s="137">
        <v>184</v>
      </c>
      <c r="I193" s="137">
        <v>184</v>
      </c>
      <c r="J193" s="120">
        <v>184</v>
      </c>
      <c r="K193" s="121">
        <v>184</v>
      </c>
      <c r="L193" s="93"/>
      <c r="M193" s="93"/>
      <c r="N193" s="19">
        <f t="shared" ref="N193:O238" si="492">J193+L193</f>
        <v>184</v>
      </c>
      <c r="O193" s="20">
        <f t="shared" si="489"/>
        <v>184</v>
      </c>
      <c r="P193" s="93"/>
      <c r="Q193" s="122"/>
      <c r="R193" s="19">
        <f t="shared" si="491"/>
        <v>184</v>
      </c>
      <c r="S193" s="122"/>
      <c r="T193" s="22">
        <f t="shared" si="490"/>
        <v>184</v>
      </c>
      <c r="U193" s="85">
        <v>370.04</v>
      </c>
      <c r="V193" s="92"/>
      <c r="W193" s="93"/>
      <c r="X193" s="25">
        <f t="shared" si="473"/>
        <v>370.04</v>
      </c>
      <c r="Y193" s="93"/>
      <c r="Z193" s="94">
        <v>370.04</v>
      </c>
      <c r="AA193" s="93"/>
      <c r="AB193" s="27">
        <f t="shared" si="472"/>
        <v>370.04</v>
      </c>
      <c r="AC193" s="28">
        <v>432.84</v>
      </c>
      <c r="AD193" s="93"/>
      <c r="AE193" s="29">
        <f t="shared" si="469"/>
        <v>432.84</v>
      </c>
      <c r="AF193" s="95">
        <v>432.84</v>
      </c>
      <c r="AG193" s="31">
        <v>411.2</v>
      </c>
      <c r="AH193" s="93"/>
      <c r="AI193" s="41">
        <f t="shared" si="470"/>
        <v>411.2</v>
      </c>
      <c r="AJ193" s="30">
        <v>432.84</v>
      </c>
      <c r="AK193" s="32">
        <v>427.65</v>
      </c>
      <c r="AL193" s="93"/>
      <c r="AM193" s="7">
        <f t="shared" si="471"/>
        <v>427.65</v>
      </c>
      <c r="AN193" s="88">
        <v>450.41</v>
      </c>
      <c r="AO193" s="93">
        <v>17.07</v>
      </c>
      <c r="AP193" s="42">
        <f t="shared" si="446"/>
        <v>467.48</v>
      </c>
      <c r="AQ193" s="89">
        <v>450.41</v>
      </c>
      <c r="AR193" s="93">
        <v>36.72</v>
      </c>
      <c r="AS193" s="43">
        <f t="shared" si="447"/>
        <v>487.13</v>
      </c>
      <c r="AT193" s="90">
        <v>450.41</v>
      </c>
      <c r="AU193" s="93">
        <v>57.16</v>
      </c>
      <c r="AV193" s="44">
        <f t="shared" si="448"/>
        <v>507.57000000000005</v>
      </c>
      <c r="AW193" s="96">
        <v>2141.02</v>
      </c>
      <c r="AX193" s="95">
        <v>117.76</v>
      </c>
      <c r="AY193" s="256">
        <f t="shared" si="443"/>
        <v>2258.7800000000002</v>
      </c>
      <c r="AZ193" s="97">
        <v>2226.66</v>
      </c>
      <c r="BA193" s="95"/>
      <c r="BB193" s="257">
        <f t="shared" si="444"/>
        <v>2226.66</v>
      </c>
      <c r="BC193" s="258">
        <f t="shared" si="440"/>
        <v>2226660</v>
      </c>
      <c r="BD193" s="93">
        <v>1.53</v>
      </c>
      <c r="BE193" s="93"/>
      <c r="BF193" s="37">
        <f t="shared" si="441"/>
        <v>2226661.5299999998</v>
      </c>
      <c r="BG193" s="30"/>
      <c r="BH193" s="30"/>
      <c r="BI193" s="26">
        <f t="shared" si="442"/>
        <v>2226661.5299999998</v>
      </c>
      <c r="BJ193" s="37">
        <v>2569190</v>
      </c>
      <c r="BK193" s="93">
        <v>12350</v>
      </c>
      <c r="BL193" s="98">
        <v>2315.73</v>
      </c>
      <c r="BM193" s="93"/>
      <c r="BN193" s="259">
        <f t="shared" si="445"/>
        <v>2315.73</v>
      </c>
      <c r="BO193" s="226">
        <f t="shared" si="432"/>
        <v>2581540</v>
      </c>
      <c r="BP193" s="161"/>
      <c r="BQ193" s="93">
        <v>-1.4</v>
      </c>
      <c r="BR193" s="226">
        <f t="shared" si="412"/>
        <v>-1.4</v>
      </c>
      <c r="BS193" s="30">
        <f t="shared" si="449"/>
        <v>2581538.6</v>
      </c>
      <c r="BT193" s="93"/>
      <c r="BU193" s="93"/>
      <c r="BV193" s="93"/>
      <c r="BW193" s="93"/>
      <c r="BX193" s="93"/>
      <c r="BY193" s="94"/>
      <c r="BZ193" s="230"/>
      <c r="CA193" s="30">
        <f t="shared" si="435"/>
        <v>2581538.6</v>
      </c>
      <c r="CB193" s="93"/>
      <c r="CC193" s="93"/>
      <c r="CD193" s="93"/>
      <c r="CE193" s="93"/>
      <c r="CF193" s="226">
        <f t="shared" si="415"/>
        <v>0</v>
      </c>
      <c r="CG193" s="30">
        <f t="shared" si="437"/>
        <v>2581538.6</v>
      </c>
      <c r="CH193" s="93">
        <v>252247.71</v>
      </c>
      <c r="CI193" s="93"/>
      <c r="CJ193" s="93"/>
      <c r="CK193" s="93">
        <v>5818.86</v>
      </c>
      <c r="CL193" s="93"/>
      <c r="CM193" s="93"/>
      <c r="CN193" s="93"/>
      <c r="CO193" s="93"/>
      <c r="CP193" s="93"/>
      <c r="CQ193" s="177"/>
      <c r="CR193" s="226">
        <f t="shared" si="417"/>
        <v>258066.56999999998</v>
      </c>
      <c r="CS193" s="30">
        <f t="shared" si="439"/>
        <v>2839605.17</v>
      </c>
      <c r="CT193" s="93"/>
      <c r="CU193" s="93"/>
      <c r="CV193" s="93"/>
      <c r="CW193" s="93"/>
      <c r="CX193" s="93">
        <v>-103070</v>
      </c>
      <c r="CY193" s="93">
        <v>46651.58</v>
      </c>
      <c r="CZ193" s="93">
        <v>11580.4</v>
      </c>
      <c r="DA193" s="93"/>
      <c r="DB193" s="93"/>
      <c r="DC193" s="93"/>
      <c r="DD193" s="93"/>
      <c r="DE193" s="226">
        <f t="shared" si="418"/>
        <v>-44838.02</v>
      </c>
      <c r="DF193" s="226">
        <f t="shared" si="419"/>
        <v>2794767.15</v>
      </c>
      <c r="DG193" s="367">
        <f t="shared" si="420"/>
        <v>213227.15</v>
      </c>
    </row>
    <row r="194" spans="1:111" s="125" customFormat="1" ht="60" x14ac:dyDescent="0.25">
      <c r="A194" s="39" t="s">
        <v>332</v>
      </c>
      <c r="B194" s="126" t="s">
        <v>333</v>
      </c>
      <c r="C194" s="132">
        <v>3</v>
      </c>
      <c r="D194" s="132">
        <v>3</v>
      </c>
      <c r="E194" s="132">
        <v>3</v>
      </c>
      <c r="F194" s="132">
        <v>3</v>
      </c>
      <c r="G194" s="132">
        <v>3</v>
      </c>
      <c r="H194" s="133">
        <v>3</v>
      </c>
      <c r="I194" s="133">
        <v>3</v>
      </c>
      <c r="J194" s="120">
        <v>3</v>
      </c>
      <c r="K194" s="121">
        <v>3</v>
      </c>
      <c r="L194" s="93"/>
      <c r="M194" s="93"/>
      <c r="N194" s="19">
        <f t="shared" si="492"/>
        <v>3</v>
      </c>
      <c r="O194" s="20">
        <f t="shared" si="489"/>
        <v>3</v>
      </c>
      <c r="P194" s="93"/>
      <c r="Q194" s="122"/>
      <c r="R194" s="19">
        <f t="shared" si="491"/>
        <v>3</v>
      </c>
      <c r="S194" s="122"/>
      <c r="T194" s="22">
        <f t="shared" si="490"/>
        <v>3</v>
      </c>
      <c r="U194" s="85">
        <v>3</v>
      </c>
      <c r="V194" s="92"/>
      <c r="W194" s="93"/>
      <c r="X194" s="25">
        <f t="shared" si="473"/>
        <v>3</v>
      </c>
      <c r="Y194" s="93"/>
      <c r="Z194" s="94">
        <v>3</v>
      </c>
      <c r="AA194" s="93"/>
      <c r="AB194" s="27">
        <f t="shared" si="472"/>
        <v>3</v>
      </c>
      <c r="AC194" s="28">
        <v>3</v>
      </c>
      <c r="AD194" s="93"/>
      <c r="AE194" s="29">
        <f t="shared" si="469"/>
        <v>3</v>
      </c>
      <c r="AF194" s="95">
        <v>3</v>
      </c>
      <c r="AG194" s="31">
        <v>3</v>
      </c>
      <c r="AH194" s="93"/>
      <c r="AI194" s="41">
        <f t="shared" si="470"/>
        <v>3</v>
      </c>
      <c r="AJ194" s="30">
        <v>3</v>
      </c>
      <c r="AK194" s="32">
        <v>3</v>
      </c>
      <c r="AL194" s="93"/>
      <c r="AM194" s="7">
        <f t="shared" si="471"/>
        <v>3</v>
      </c>
      <c r="AN194" s="88">
        <v>3</v>
      </c>
      <c r="AO194" s="93"/>
      <c r="AP194" s="42">
        <f t="shared" si="446"/>
        <v>3</v>
      </c>
      <c r="AQ194" s="89">
        <v>3</v>
      </c>
      <c r="AR194" s="93"/>
      <c r="AS194" s="43">
        <f t="shared" si="447"/>
        <v>3</v>
      </c>
      <c r="AT194" s="90">
        <v>3</v>
      </c>
      <c r="AU194" s="93"/>
      <c r="AV194" s="44">
        <f t="shared" si="448"/>
        <v>3</v>
      </c>
      <c r="AW194" s="96">
        <v>3</v>
      </c>
      <c r="AX194" s="95"/>
      <c r="AY194" s="256">
        <f t="shared" si="443"/>
        <v>3</v>
      </c>
      <c r="AZ194" s="97">
        <v>3</v>
      </c>
      <c r="BA194" s="95"/>
      <c r="BB194" s="257">
        <f t="shared" si="444"/>
        <v>3</v>
      </c>
      <c r="BC194" s="258">
        <f t="shared" si="440"/>
        <v>3000</v>
      </c>
      <c r="BD194" s="93"/>
      <c r="BE194" s="93"/>
      <c r="BF194" s="37">
        <f t="shared" si="441"/>
        <v>3000</v>
      </c>
      <c r="BG194" s="30"/>
      <c r="BH194" s="30"/>
      <c r="BI194" s="26">
        <f t="shared" si="442"/>
        <v>3000</v>
      </c>
      <c r="BJ194" s="37">
        <v>3000</v>
      </c>
      <c r="BK194" s="93"/>
      <c r="BL194" s="98">
        <v>3</v>
      </c>
      <c r="BM194" s="93"/>
      <c r="BN194" s="259">
        <f t="shared" si="445"/>
        <v>3</v>
      </c>
      <c r="BO194" s="226">
        <f t="shared" si="432"/>
        <v>3000</v>
      </c>
      <c r="BP194" s="161"/>
      <c r="BQ194" s="93"/>
      <c r="BR194" s="226">
        <f t="shared" si="412"/>
        <v>0</v>
      </c>
      <c r="BS194" s="30">
        <f t="shared" si="449"/>
        <v>3000</v>
      </c>
      <c r="BT194" s="93"/>
      <c r="BU194" s="93"/>
      <c r="BV194" s="93"/>
      <c r="BW194" s="93"/>
      <c r="BX194" s="93"/>
      <c r="BY194" s="94"/>
      <c r="BZ194" s="230"/>
      <c r="CA194" s="30">
        <f t="shared" si="435"/>
        <v>3000</v>
      </c>
      <c r="CB194" s="93"/>
      <c r="CC194" s="93"/>
      <c r="CD194" s="93"/>
      <c r="CE194" s="93"/>
      <c r="CF194" s="226">
        <f t="shared" si="415"/>
        <v>0</v>
      </c>
      <c r="CG194" s="30">
        <f t="shared" si="437"/>
        <v>3000</v>
      </c>
      <c r="CH194" s="93"/>
      <c r="CI194" s="93"/>
      <c r="CJ194" s="93"/>
      <c r="CK194" s="93"/>
      <c r="CL194" s="93"/>
      <c r="CM194" s="93"/>
      <c r="CN194" s="93"/>
      <c r="CO194" s="93"/>
      <c r="CP194" s="93"/>
      <c r="CQ194" s="177"/>
      <c r="CR194" s="226">
        <f t="shared" si="417"/>
        <v>0</v>
      </c>
      <c r="CS194" s="30">
        <f t="shared" si="439"/>
        <v>3000</v>
      </c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226">
        <f t="shared" si="418"/>
        <v>0</v>
      </c>
      <c r="DF194" s="226">
        <f t="shared" si="419"/>
        <v>3000</v>
      </c>
      <c r="DG194" s="367">
        <f t="shared" si="420"/>
        <v>0</v>
      </c>
    </row>
    <row r="195" spans="1:111" s="125" customFormat="1" ht="36" hidden="1" x14ac:dyDescent="0.25">
      <c r="A195" s="39" t="s">
        <v>334</v>
      </c>
      <c r="B195" s="126" t="s">
        <v>335</v>
      </c>
      <c r="C195" s="132"/>
      <c r="D195" s="132"/>
      <c r="E195" s="132"/>
      <c r="F195" s="132"/>
      <c r="G195" s="132"/>
      <c r="H195" s="133"/>
      <c r="I195" s="133"/>
      <c r="J195" s="120"/>
      <c r="K195" s="121"/>
      <c r="L195" s="93"/>
      <c r="M195" s="93"/>
      <c r="N195" s="19"/>
      <c r="O195" s="20"/>
      <c r="P195" s="93"/>
      <c r="Q195" s="122"/>
      <c r="R195" s="19"/>
      <c r="S195" s="122"/>
      <c r="T195" s="22"/>
      <c r="U195" s="85"/>
      <c r="V195" s="92"/>
      <c r="W195" s="93"/>
      <c r="X195" s="25"/>
      <c r="Y195" s="93"/>
      <c r="Z195" s="94"/>
      <c r="AA195" s="93"/>
      <c r="AB195" s="27"/>
      <c r="AC195" s="28"/>
      <c r="AD195" s="93"/>
      <c r="AE195" s="29"/>
      <c r="AF195" s="95"/>
      <c r="AG195" s="31">
        <v>15375.6</v>
      </c>
      <c r="AH195" s="93"/>
      <c r="AI195" s="41">
        <f t="shared" si="470"/>
        <v>15375.6</v>
      </c>
      <c r="AJ195" s="30"/>
      <c r="AK195" s="32">
        <v>14645.04</v>
      </c>
      <c r="AL195" s="93"/>
      <c r="AM195" s="7">
        <f t="shared" si="471"/>
        <v>14645.04</v>
      </c>
      <c r="AN195" s="88">
        <v>22080.25</v>
      </c>
      <c r="AO195" s="93"/>
      <c r="AP195" s="42">
        <f t="shared" si="446"/>
        <v>22080.25</v>
      </c>
      <c r="AQ195" s="89">
        <v>24816.37</v>
      </c>
      <c r="AR195" s="93">
        <v>-476.77</v>
      </c>
      <c r="AS195" s="43">
        <f t="shared" si="447"/>
        <v>24339.599999999999</v>
      </c>
      <c r="AT195" s="90">
        <v>26137.27</v>
      </c>
      <c r="AU195" s="93">
        <v>-1164.23</v>
      </c>
      <c r="AV195" s="44">
        <f t="shared" si="448"/>
        <v>24973.040000000001</v>
      </c>
      <c r="AW195" s="96">
        <v>0</v>
      </c>
      <c r="AX195" s="95"/>
      <c r="AY195" s="256">
        <f t="shared" si="443"/>
        <v>0</v>
      </c>
      <c r="AZ195" s="97">
        <v>0</v>
      </c>
      <c r="BA195" s="95"/>
      <c r="BB195" s="257">
        <f t="shared" si="444"/>
        <v>0</v>
      </c>
      <c r="BC195" s="258">
        <f t="shared" si="440"/>
        <v>0</v>
      </c>
      <c r="BD195" s="93"/>
      <c r="BE195" s="93"/>
      <c r="BF195" s="37">
        <f t="shared" si="441"/>
        <v>0</v>
      </c>
      <c r="BG195" s="30"/>
      <c r="BH195" s="30"/>
      <c r="BI195" s="26">
        <f t="shared" si="442"/>
        <v>0</v>
      </c>
      <c r="BJ195" s="37"/>
      <c r="BK195" s="93"/>
      <c r="BL195" s="98">
        <v>0</v>
      </c>
      <c r="BM195" s="93"/>
      <c r="BN195" s="259">
        <f t="shared" si="445"/>
        <v>0</v>
      </c>
      <c r="BO195" s="226">
        <f t="shared" si="432"/>
        <v>0</v>
      </c>
      <c r="BP195" s="161"/>
      <c r="BQ195" s="93"/>
      <c r="BR195" s="226">
        <f t="shared" si="412"/>
        <v>0</v>
      </c>
      <c r="BS195" s="30">
        <f t="shared" si="449"/>
        <v>0</v>
      </c>
      <c r="BT195" s="93"/>
      <c r="BU195" s="93"/>
      <c r="BV195" s="93"/>
      <c r="BW195" s="93"/>
      <c r="BX195" s="93"/>
      <c r="BY195" s="94"/>
      <c r="BZ195" s="230"/>
      <c r="CA195" s="30">
        <f t="shared" si="435"/>
        <v>0</v>
      </c>
      <c r="CB195" s="93"/>
      <c r="CC195" s="93"/>
      <c r="CD195" s="93"/>
      <c r="CE195" s="93"/>
      <c r="CF195" s="226">
        <f t="shared" si="415"/>
        <v>0</v>
      </c>
      <c r="CG195" s="30">
        <f t="shared" si="437"/>
        <v>0</v>
      </c>
      <c r="CH195" s="93"/>
      <c r="CI195" s="93"/>
      <c r="CJ195" s="93"/>
      <c r="CK195" s="93"/>
      <c r="CL195" s="93"/>
      <c r="CM195" s="93"/>
      <c r="CN195" s="93"/>
      <c r="CO195" s="93"/>
      <c r="CP195" s="93"/>
      <c r="CQ195" s="177"/>
      <c r="CR195" s="226">
        <f t="shared" si="417"/>
        <v>0</v>
      </c>
      <c r="CS195" s="30">
        <f t="shared" si="439"/>
        <v>0</v>
      </c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226">
        <f t="shared" si="418"/>
        <v>0</v>
      </c>
      <c r="DF195" s="226">
        <f t="shared" si="419"/>
        <v>0</v>
      </c>
      <c r="DG195" s="367">
        <f t="shared" si="420"/>
        <v>0</v>
      </c>
    </row>
    <row r="196" spans="1:111" s="125" customFormat="1" ht="66" hidden="1" customHeight="1" x14ac:dyDescent="0.25">
      <c r="A196" s="39" t="s">
        <v>336</v>
      </c>
      <c r="B196" s="126" t="s">
        <v>337</v>
      </c>
      <c r="C196" s="132"/>
      <c r="D196" s="132"/>
      <c r="E196" s="132"/>
      <c r="F196" s="132"/>
      <c r="G196" s="132"/>
      <c r="H196" s="133"/>
      <c r="I196" s="133"/>
      <c r="J196" s="120"/>
      <c r="K196" s="121"/>
      <c r="L196" s="93"/>
      <c r="M196" s="93"/>
      <c r="N196" s="19"/>
      <c r="O196" s="20"/>
      <c r="P196" s="93"/>
      <c r="Q196" s="122"/>
      <c r="R196" s="19"/>
      <c r="S196" s="122"/>
      <c r="T196" s="22"/>
      <c r="U196" s="85"/>
      <c r="V196" s="92"/>
      <c r="W196" s="93"/>
      <c r="X196" s="25"/>
      <c r="Y196" s="93"/>
      <c r="Z196" s="94"/>
      <c r="AA196" s="93"/>
      <c r="AB196" s="27"/>
      <c r="AC196" s="28">
        <v>998</v>
      </c>
      <c r="AD196" s="93"/>
      <c r="AE196" s="29">
        <f t="shared" si="469"/>
        <v>998</v>
      </c>
      <c r="AF196" s="95">
        <v>859</v>
      </c>
      <c r="AG196" s="31">
        <v>220.64</v>
      </c>
      <c r="AH196" s="93"/>
      <c r="AI196" s="41">
        <f t="shared" si="470"/>
        <v>220.64</v>
      </c>
      <c r="AJ196" s="30">
        <v>937</v>
      </c>
      <c r="AK196" s="32">
        <v>840.45</v>
      </c>
      <c r="AL196" s="93"/>
      <c r="AM196" s="7">
        <f t="shared" si="471"/>
        <v>840.45</v>
      </c>
      <c r="AN196" s="88">
        <v>71.66</v>
      </c>
      <c r="AO196" s="93"/>
      <c r="AP196" s="42">
        <f t="shared" si="446"/>
        <v>71.66</v>
      </c>
      <c r="AQ196" s="89">
        <v>28.36</v>
      </c>
      <c r="AR196" s="93"/>
      <c r="AS196" s="43">
        <f t="shared" si="447"/>
        <v>28.36</v>
      </c>
      <c r="AT196" s="90">
        <v>26.29</v>
      </c>
      <c r="AU196" s="93"/>
      <c r="AV196" s="44">
        <f t="shared" si="448"/>
        <v>26.29</v>
      </c>
      <c r="AW196" s="96">
        <v>40.090000000000003</v>
      </c>
      <c r="AX196" s="95"/>
      <c r="AY196" s="256">
        <f t="shared" si="443"/>
        <v>40.090000000000003</v>
      </c>
      <c r="AZ196" s="97"/>
      <c r="BA196" s="95"/>
      <c r="BB196" s="257">
        <f t="shared" si="444"/>
        <v>0</v>
      </c>
      <c r="BC196" s="258">
        <f t="shared" si="440"/>
        <v>0</v>
      </c>
      <c r="BD196" s="93"/>
      <c r="BE196" s="93"/>
      <c r="BF196" s="37">
        <f t="shared" si="441"/>
        <v>0</v>
      </c>
      <c r="BG196" s="30"/>
      <c r="BH196" s="30"/>
      <c r="BI196" s="26">
        <f t="shared" si="442"/>
        <v>0</v>
      </c>
      <c r="BJ196" s="37"/>
      <c r="BK196" s="93"/>
      <c r="BL196" s="98"/>
      <c r="BM196" s="93"/>
      <c r="BN196" s="259">
        <f t="shared" si="445"/>
        <v>0</v>
      </c>
      <c r="BO196" s="226">
        <f t="shared" si="432"/>
        <v>0</v>
      </c>
      <c r="BP196" s="161"/>
      <c r="BQ196" s="93"/>
      <c r="BR196" s="226">
        <f t="shared" si="412"/>
        <v>0</v>
      </c>
      <c r="BS196" s="30">
        <f t="shared" si="449"/>
        <v>0</v>
      </c>
      <c r="BT196" s="93"/>
      <c r="BU196" s="93"/>
      <c r="BV196" s="93"/>
      <c r="BW196" s="93"/>
      <c r="BX196" s="93"/>
      <c r="BY196" s="94"/>
      <c r="BZ196" s="230"/>
      <c r="CA196" s="30">
        <f t="shared" si="435"/>
        <v>0</v>
      </c>
      <c r="CB196" s="93"/>
      <c r="CC196" s="93"/>
      <c r="CD196" s="93"/>
      <c r="CE196" s="93"/>
      <c r="CF196" s="226">
        <f t="shared" si="415"/>
        <v>0</v>
      </c>
      <c r="CG196" s="30">
        <f t="shared" si="437"/>
        <v>0</v>
      </c>
      <c r="CH196" s="93"/>
      <c r="CI196" s="93"/>
      <c r="CJ196" s="93"/>
      <c r="CK196" s="93"/>
      <c r="CL196" s="93"/>
      <c r="CM196" s="93"/>
      <c r="CN196" s="93"/>
      <c r="CO196" s="93"/>
      <c r="CP196" s="93"/>
      <c r="CQ196" s="177"/>
      <c r="CR196" s="226">
        <f t="shared" si="417"/>
        <v>0</v>
      </c>
      <c r="CS196" s="30">
        <f t="shared" si="439"/>
        <v>0</v>
      </c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226">
        <f t="shared" si="418"/>
        <v>0</v>
      </c>
      <c r="DF196" s="226">
        <f t="shared" si="419"/>
        <v>0</v>
      </c>
      <c r="DG196" s="367">
        <f t="shared" si="420"/>
        <v>0</v>
      </c>
    </row>
    <row r="197" spans="1:111" s="125" customFormat="1" ht="72" x14ac:dyDescent="0.25">
      <c r="A197" s="39" t="s">
        <v>338</v>
      </c>
      <c r="B197" s="126" t="s">
        <v>339</v>
      </c>
      <c r="C197" s="132"/>
      <c r="D197" s="132"/>
      <c r="E197" s="132"/>
      <c r="F197" s="132"/>
      <c r="G197" s="132"/>
      <c r="H197" s="133"/>
      <c r="I197" s="133"/>
      <c r="J197" s="120"/>
      <c r="K197" s="121"/>
      <c r="L197" s="93"/>
      <c r="M197" s="93"/>
      <c r="N197" s="19"/>
      <c r="O197" s="20"/>
      <c r="P197" s="93"/>
      <c r="Q197" s="122"/>
      <c r="R197" s="19"/>
      <c r="S197" s="122"/>
      <c r="T197" s="22"/>
      <c r="U197" s="85"/>
      <c r="V197" s="92"/>
      <c r="W197" s="93"/>
      <c r="X197" s="25"/>
      <c r="Y197" s="93"/>
      <c r="Z197" s="94"/>
      <c r="AA197" s="93"/>
      <c r="AB197" s="27"/>
      <c r="AC197" s="28"/>
      <c r="AD197" s="93"/>
      <c r="AE197" s="29"/>
      <c r="AF197" s="95"/>
      <c r="AG197" s="31">
        <v>8379.33</v>
      </c>
      <c r="AH197" s="93"/>
      <c r="AI197" s="41">
        <f t="shared" si="470"/>
        <v>8379.33</v>
      </c>
      <c r="AJ197" s="30"/>
      <c r="AK197" s="32">
        <v>0</v>
      </c>
      <c r="AL197" s="93"/>
      <c r="AM197" s="7">
        <f t="shared" si="471"/>
        <v>0</v>
      </c>
      <c r="AN197" s="88">
        <v>7969.53</v>
      </c>
      <c r="AO197" s="93"/>
      <c r="AP197" s="42">
        <f t="shared" si="446"/>
        <v>7969.53</v>
      </c>
      <c r="AQ197" s="89">
        <v>0</v>
      </c>
      <c r="AR197" s="93"/>
      <c r="AS197" s="43">
        <f t="shared" si="447"/>
        <v>0</v>
      </c>
      <c r="AT197" s="90">
        <v>0</v>
      </c>
      <c r="AU197" s="93"/>
      <c r="AV197" s="44">
        <f t="shared" si="448"/>
        <v>0</v>
      </c>
      <c r="AW197" s="96">
        <v>8389.94</v>
      </c>
      <c r="AX197" s="95"/>
      <c r="AY197" s="256">
        <f t="shared" si="443"/>
        <v>8389.94</v>
      </c>
      <c r="AZ197" s="97">
        <v>7930.96</v>
      </c>
      <c r="BA197" s="95"/>
      <c r="BB197" s="257">
        <f t="shared" si="444"/>
        <v>7930.96</v>
      </c>
      <c r="BC197" s="258">
        <f t="shared" si="440"/>
        <v>7930960</v>
      </c>
      <c r="BD197" s="93">
        <v>-3.75</v>
      </c>
      <c r="BE197" s="93"/>
      <c r="BF197" s="37">
        <f t="shared" si="441"/>
        <v>7930956.25</v>
      </c>
      <c r="BG197" s="30"/>
      <c r="BH197" s="30"/>
      <c r="BI197" s="26">
        <f t="shared" si="442"/>
        <v>7930956.25</v>
      </c>
      <c r="BJ197" s="37">
        <v>7620590</v>
      </c>
      <c r="BK197" s="93">
        <v>36650</v>
      </c>
      <c r="BL197" s="98">
        <v>7471.97</v>
      </c>
      <c r="BM197" s="93"/>
      <c r="BN197" s="259">
        <f t="shared" si="445"/>
        <v>7471.97</v>
      </c>
      <c r="BO197" s="226">
        <f t="shared" si="432"/>
        <v>7657240</v>
      </c>
      <c r="BP197" s="161"/>
      <c r="BQ197" s="93">
        <v>-2.93</v>
      </c>
      <c r="BR197" s="226">
        <f t="shared" si="412"/>
        <v>-2.93</v>
      </c>
      <c r="BS197" s="30">
        <f t="shared" si="449"/>
        <v>7657237.0700000003</v>
      </c>
      <c r="BT197" s="93">
        <v>214439.53</v>
      </c>
      <c r="BU197" s="93"/>
      <c r="BV197" s="93"/>
      <c r="BW197" s="93"/>
      <c r="BX197" s="93"/>
      <c r="BY197" s="94"/>
      <c r="BZ197" s="230"/>
      <c r="CA197" s="30">
        <f t="shared" si="435"/>
        <v>7871676.6000000006</v>
      </c>
      <c r="CB197" s="93"/>
      <c r="CC197" s="93"/>
      <c r="CD197" s="93"/>
      <c r="CE197" s="93"/>
      <c r="CF197" s="226">
        <f t="shared" si="415"/>
        <v>0</v>
      </c>
      <c r="CG197" s="30">
        <f t="shared" si="437"/>
        <v>7871676.6000000006</v>
      </c>
      <c r="CH197" s="93">
        <v>-10006.91</v>
      </c>
      <c r="CI197" s="93"/>
      <c r="CJ197" s="93"/>
      <c r="CK197" s="93">
        <v>7364.5</v>
      </c>
      <c r="CL197" s="93"/>
      <c r="CM197" s="93"/>
      <c r="CN197" s="93">
        <v>3858.66</v>
      </c>
      <c r="CO197" s="93"/>
      <c r="CP197" s="93"/>
      <c r="CQ197" s="177"/>
      <c r="CR197" s="226">
        <f t="shared" si="417"/>
        <v>1216.25</v>
      </c>
      <c r="CS197" s="30">
        <f t="shared" si="439"/>
        <v>7872892.8500000006</v>
      </c>
      <c r="CT197" s="93"/>
      <c r="CU197" s="93"/>
      <c r="CV197" s="93">
        <v>7717.33</v>
      </c>
      <c r="CW197" s="93"/>
      <c r="CX197" s="93"/>
      <c r="CY197" s="93"/>
      <c r="CZ197" s="93"/>
      <c r="DA197" s="93"/>
      <c r="DB197" s="93">
        <v>7717.33</v>
      </c>
      <c r="DC197" s="93"/>
      <c r="DD197" s="93"/>
      <c r="DE197" s="226">
        <f t="shared" si="418"/>
        <v>15434.66</v>
      </c>
      <c r="DF197" s="226">
        <f t="shared" si="419"/>
        <v>7888327.5100000007</v>
      </c>
      <c r="DG197" s="367">
        <f t="shared" si="420"/>
        <v>16647.98</v>
      </c>
    </row>
    <row r="198" spans="1:111" s="125" customFormat="1" ht="84" hidden="1" x14ac:dyDescent="0.25">
      <c r="A198" s="39" t="s">
        <v>340</v>
      </c>
      <c r="B198" s="126" t="s">
        <v>341</v>
      </c>
      <c r="C198" s="132"/>
      <c r="D198" s="132"/>
      <c r="E198" s="132"/>
      <c r="F198" s="132"/>
      <c r="G198" s="132"/>
      <c r="H198" s="133"/>
      <c r="I198" s="133"/>
      <c r="J198" s="120"/>
      <c r="K198" s="121"/>
      <c r="L198" s="93"/>
      <c r="M198" s="93"/>
      <c r="N198" s="19"/>
      <c r="O198" s="20"/>
      <c r="P198" s="93"/>
      <c r="Q198" s="122"/>
      <c r="R198" s="19"/>
      <c r="S198" s="122"/>
      <c r="T198" s="22"/>
      <c r="U198" s="85"/>
      <c r="V198" s="92"/>
      <c r="W198" s="93"/>
      <c r="X198" s="25"/>
      <c r="Y198" s="93"/>
      <c r="Z198" s="94"/>
      <c r="AA198" s="93"/>
      <c r="AB198" s="27"/>
      <c r="AC198" s="28"/>
      <c r="AD198" s="93"/>
      <c r="AE198" s="29"/>
      <c r="AF198" s="95"/>
      <c r="AG198" s="31"/>
      <c r="AH198" s="93"/>
      <c r="AI198" s="41"/>
      <c r="AJ198" s="30"/>
      <c r="AK198" s="32"/>
      <c r="AL198" s="93"/>
      <c r="AM198" s="7"/>
      <c r="AN198" s="88">
        <v>0</v>
      </c>
      <c r="AO198" s="93"/>
      <c r="AP198" s="42">
        <f t="shared" si="446"/>
        <v>0</v>
      </c>
      <c r="AQ198" s="89">
        <v>0</v>
      </c>
      <c r="AR198" s="93"/>
      <c r="AS198" s="43">
        <f t="shared" si="447"/>
        <v>0</v>
      </c>
      <c r="AT198" s="90">
        <v>0</v>
      </c>
      <c r="AU198" s="93"/>
      <c r="AV198" s="44">
        <f t="shared" si="448"/>
        <v>0</v>
      </c>
      <c r="AW198" s="96">
        <v>0</v>
      </c>
      <c r="AX198" s="95"/>
      <c r="AY198" s="256">
        <f t="shared" si="443"/>
        <v>0</v>
      </c>
      <c r="AZ198" s="97">
        <v>0</v>
      </c>
      <c r="BA198" s="95"/>
      <c r="BB198" s="257">
        <f t="shared" si="444"/>
        <v>0</v>
      </c>
      <c r="BC198" s="258">
        <f t="shared" si="440"/>
        <v>0</v>
      </c>
      <c r="BD198" s="93"/>
      <c r="BE198" s="93"/>
      <c r="BF198" s="37">
        <f t="shared" si="441"/>
        <v>0</v>
      </c>
      <c r="BG198" s="30"/>
      <c r="BH198" s="30"/>
      <c r="BI198" s="26">
        <f t="shared" si="442"/>
        <v>0</v>
      </c>
      <c r="BJ198" s="37"/>
      <c r="BK198" s="93"/>
      <c r="BL198" s="98">
        <v>0</v>
      </c>
      <c r="BM198" s="93"/>
      <c r="BN198" s="259">
        <f t="shared" si="445"/>
        <v>0</v>
      </c>
      <c r="BO198" s="226">
        <f t="shared" si="432"/>
        <v>0</v>
      </c>
      <c r="BP198" s="161"/>
      <c r="BQ198" s="93"/>
      <c r="BR198" s="226">
        <f t="shared" ref="BR198:BR238" si="493">BP198+BQ198</f>
        <v>0</v>
      </c>
      <c r="BS198" s="30">
        <f t="shared" si="449"/>
        <v>0</v>
      </c>
      <c r="BT198" s="93"/>
      <c r="BU198" s="93"/>
      <c r="BV198" s="93"/>
      <c r="BW198" s="93"/>
      <c r="BX198" s="93"/>
      <c r="BY198" s="94"/>
      <c r="BZ198" s="230"/>
      <c r="CA198" s="30">
        <f t="shared" si="435"/>
        <v>0</v>
      </c>
      <c r="CB198" s="93"/>
      <c r="CC198" s="93"/>
      <c r="CD198" s="93"/>
      <c r="CE198" s="93"/>
      <c r="CF198" s="226">
        <f t="shared" ref="CF198:CF238" si="494">CB198+CC198+CD198+CE198</f>
        <v>0</v>
      </c>
      <c r="CG198" s="30">
        <f t="shared" si="437"/>
        <v>0</v>
      </c>
      <c r="CH198" s="93"/>
      <c r="CI198" s="93"/>
      <c r="CJ198" s="93"/>
      <c r="CK198" s="93"/>
      <c r="CL198" s="93"/>
      <c r="CM198" s="93"/>
      <c r="CN198" s="93"/>
      <c r="CO198" s="93"/>
      <c r="CP198" s="93"/>
      <c r="CQ198" s="177"/>
      <c r="CR198" s="226">
        <f t="shared" ref="CR198:CR238" si="495">CH198+CI198+CJ198+CK198+CL198+CM198+CN198+CO198+CP198+CQ198</f>
        <v>0</v>
      </c>
      <c r="CS198" s="30">
        <f t="shared" si="439"/>
        <v>0</v>
      </c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226">
        <f t="shared" ref="DE198:DE238" si="496">CT198+CU198+CV198+CW198+CX198+CY198+CZ198+DA198+DB198+DC198+DD198</f>
        <v>0</v>
      </c>
      <c r="DF198" s="226">
        <f t="shared" ref="DF198:DF238" si="497">CS198+CT198+CU198+CV198+CW198+CX198+CY198+CZ198+DA198+DB198+DC198+DD198</f>
        <v>0</v>
      </c>
      <c r="DG198" s="367">
        <f t="shared" ref="DG198:DG238" si="498">BR198+BZ198+CF198+CR198+DE198</f>
        <v>0</v>
      </c>
    </row>
    <row r="199" spans="1:111" s="125" customFormat="1" ht="48" x14ac:dyDescent="0.25">
      <c r="A199" s="39" t="s">
        <v>435</v>
      </c>
      <c r="B199" s="126" t="s">
        <v>436</v>
      </c>
      <c r="C199" s="132"/>
      <c r="D199" s="132"/>
      <c r="E199" s="132"/>
      <c r="F199" s="132"/>
      <c r="G199" s="132"/>
      <c r="H199" s="133"/>
      <c r="I199" s="133"/>
      <c r="J199" s="120"/>
      <c r="K199" s="121"/>
      <c r="L199" s="93"/>
      <c r="M199" s="93"/>
      <c r="N199" s="19"/>
      <c r="O199" s="20"/>
      <c r="P199" s="93"/>
      <c r="Q199" s="122"/>
      <c r="R199" s="19"/>
      <c r="S199" s="122"/>
      <c r="T199" s="22"/>
      <c r="U199" s="85"/>
      <c r="V199" s="92"/>
      <c r="W199" s="93"/>
      <c r="X199" s="25"/>
      <c r="Y199" s="93"/>
      <c r="Z199" s="94"/>
      <c r="AA199" s="93"/>
      <c r="AB199" s="27"/>
      <c r="AC199" s="28"/>
      <c r="AD199" s="93"/>
      <c r="AE199" s="29"/>
      <c r="AF199" s="95"/>
      <c r="AG199" s="31"/>
      <c r="AH199" s="93"/>
      <c r="AI199" s="41"/>
      <c r="AJ199" s="30"/>
      <c r="AK199" s="32"/>
      <c r="AL199" s="93"/>
      <c r="AM199" s="7"/>
      <c r="AN199" s="88"/>
      <c r="AO199" s="93"/>
      <c r="AP199" s="42"/>
      <c r="AQ199" s="89"/>
      <c r="AR199" s="93"/>
      <c r="AS199" s="43"/>
      <c r="AT199" s="90"/>
      <c r="AU199" s="93"/>
      <c r="AV199" s="44"/>
      <c r="AW199" s="96"/>
      <c r="AX199" s="95"/>
      <c r="AY199" s="256"/>
      <c r="AZ199" s="97"/>
      <c r="BA199" s="95"/>
      <c r="BB199" s="257"/>
      <c r="BC199" s="258"/>
      <c r="BD199" s="93"/>
      <c r="BE199" s="93"/>
      <c r="BF199" s="37"/>
      <c r="BG199" s="30"/>
      <c r="BH199" s="30"/>
      <c r="BI199" s="26"/>
      <c r="BJ199" s="37"/>
      <c r="BK199" s="93"/>
      <c r="BL199" s="98"/>
      <c r="BM199" s="93"/>
      <c r="BN199" s="259"/>
      <c r="BO199" s="226"/>
      <c r="BP199" s="161"/>
      <c r="BQ199" s="93"/>
      <c r="BR199" s="226">
        <f t="shared" si="493"/>
        <v>0</v>
      </c>
      <c r="BS199" s="30"/>
      <c r="BT199" s="93"/>
      <c r="BU199" s="93"/>
      <c r="BV199" s="93"/>
      <c r="BW199" s="93"/>
      <c r="BX199" s="93"/>
      <c r="BY199" s="94"/>
      <c r="BZ199" s="230"/>
      <c r="CA199" s="30"/>
      <c r="CB199" s="93"/>
      <c r="CC199" s="93"/>
      <c r="CD199" s="93"/>
      <c r="CE199" s="93"/>
      <c r="CF199" s="226">
        <f t="shared" si="494"/>
        <v>0</v>
      </c>
      <c r="CG199" s="30"/>
      <c r="CH199" s="93">
        <v>2084985.58</v>
      </c>
      <c r="CI199" s="93"/>
      <c r="CJ199" s="93"/>
      <c r="CK199" s="93"/>
      <c r="CL199" s="93"/>
      <c r="CM199" s="93"/>
      <c r="CN199" s="93"/>
      <c r="CO199" s="93"/>
      <c r="CP199" s="93"/>
      <c r="CQ199" s="177"/>
      <c r="CR199" s="226">
        <f t="shared" si="495"/>
        <v>2084985.58</v>
      </c>
      <c r="CS199" s="30">
        <f t="shared" si="439"/>
        <v>2084985.58</v>
      </c>
      <c r="CT199" s="93"/>
      <c r="CU199" s="93"/>
      <c r="CV199" s="93"/>
      <c r="CW199" s="93"/>
      <c r="CX199" s="93">
        <v>14296.97</v>
      </c>
      <c r="CY199" s="93"/>
      <c r="CZ199" s="93"/>
      <c r="DA199" s="93"/>
      <c r="DB199" s="93"/>
      <c r="DC199" s="93"/>
      <c r="DD199" s="93"/>
      <c r="DE199" s="226">
        <f t="shared" si="496"/>
        <v>14296.97</v>
      </c>
      <c r="DF199" s="226">
        <f t="shared" si="497"/>
        <v>2099282.5500000003</v>
      </c>
      <c r="DG199" s="367">
        <f t="shared" si="498"/>
        <v>2099282.5500000003</v>
      </c>
    </row>
    <row r="200" spans="1:111" s="125" customFormat="1" ht="67.5" customHeight="1" x14ac:dyDescent="0.25">
      <c r="A200" s="39" t="s">
        <v>342</v>
      </c>
      <c r="B200" s="40" t="s">
        <v>343</v>
      </c>
      <c r="C200" s="136">
        <v>3094.59</v>
      </c>
      <c r="D200" s="136">
        <v>2507.86</v>
      </c>
      <c r="E200" s="136"/>
      <c r="F200" s="136">
        <v>3094.59</v>
      </c>
      <c r="G200" s="136">
        <v>3094.59</v>
      </c>
      <c r="H200" s="137">
        <v>5339.73</v>
      </c>
      <c r="I200" s="137">
        <v>5339.73</v>
      </c>
      <c r="J200" s="120">
        <v>5339.73</v>
      </c>
      <c r="K200" s="121">
        <v>5339.73</v>
      </c>
      <c r="L200" s="93"/>
      <c r="M200" s="93"/>
      <c r="N200" s="19">
        <f t="shared" si="492"/>
        <v>5339.73</v>
      </c>
      <c r="O200" s="20">
        <f t="shared" si="492"/>
        <v>5339.73</v>
      </c>
      <c r="P200" s="93"/>
      <c r="Q200" s="122"/>
      <c r="R200" s="19">
        <f t="shared" si="491"/>
        <v>5339.73</v>
      </c>
      <c r="S200" s="122"/>
      <c r="T200" s="22">
        <f t="shared" si="490"/>
        <v>5339.73</v>
      </c>
      <c r="U200" s="85">
        <v>4868.91</v>
      </c>
      <c r="V200" s="92"/>
      <c r="W200" s="93"/>
      <c r="X200" s="25">
        <f t="shared" si="473"/>
        <v>4868.91</v>
      </c>
      <c r="Y200" s="93"/>
      <c r="Z200" s="94">
        <v>4868.91</v>
      </c>
      <c r="AA200" s="93"/>
      <c r="AB200" s="27">
        <f t="shared" si="472"/>
        <v>4868.91</v>
      </c>
      <c r="AC200" s="28">
        <v>4466.97</v>
      </c>
      <c r="AD200" s="93"/>
      <c r="AE200" s="29">
        <f t="shared" si="469"/>
        <v>4466.97</v>
      </c>
      <c r="AF200" s="95">
        <v>4466.97</v>
      </c>
      <c r="AG200" s="31">
        <v>4533.7</v>
      </c>
      <c r="AH200" s="93"/>
      <c r="AI200" s="41">
        <f t="shared" si="470"/>
        <v>4533.7</v>
      </c>
      <c r="AJ200" s="30">
        <v>4466.97</v>
      </c>
      <c r="AK200" s="32">
        <v>4533.7</v>
      </c>
      <c r="AL200" s="93"/>
      <c r="AM200" s="7">
        <f t="shared" si="471"/>
        <v>4533.7</v>
      </c>
      <c r="AN200" s="88">
        <v>3952.52</v>
      </c>
      <c r="AO200" s="93"/>
      <c r="AP200" s="42">
        <f t="shared" si="446"/>
        <v>3952.52</v>
      </c>
      <c r="AQ200" s="89">
        <v>3952.52</v>
      </c>
      <c r="AR200" s="93"/>
      <c r="AS200" s="43">
        <f t="shared" si="447"/>
        <v>3952.52</v>
      </c>
      <c r="AT200" s="90">
        <v>3952.52</v>
      </c>
      <c r="AU200" s="93"/>
      <c r="AV200" s="44">
        <f t="shared" si="448"/>
        <v>3952.52</v>
      </c>
      <c r="AW200" s="96">
        <v>5044.96</v>
      </c>
      <c r="AX200" s="95">
        <v>840.42</v>
      </c>
      <c r="AY200" s="256">
        <f t="shared" si="443"/>
        <v>5885.38</v>
      </c>
      <c r="AZ200" s="97">
        <v>5044.96</v>
      </c>
      <c r="BA200" s="95"/>
      <c r="BB200" s="257">
        <f t="shared" si="444"/>
        <v>5044.96</v>
      </c>
      <c r="BC200" s="258">
        <f t="shared" si="440"/>
        <v>5044960</v>
      </c>
      <c r="BD200" s="93"/>
      <c r="BE200" s="93">
        <v>-4</v>
      </c>
      <c r="BF200" s="37">
        <f t="shared" si="441"/>
        <v>5044956</v>
      </c>
      <c r="BG200" s="30"/>
      <c r="BH200" s="30"/>
      <c r="BI200" s="26">
        <f t="shared" si="442"/>
        <v>5044956</v>
      </c>
      <c r="BJ200" s="37">
        <v>4207030</v>
      </c>
      <c r="BK200" s="93"/>
      <c r="BL200" s="98">
        <v>5044.96</v>
      </c>
      <c r="BM200" s="93"/>
      <c r="BN200" s="259">
        <f t="shared" si="445"/>
        <v>5044.96</v>
      </c>
      <c r="BO200" s="226">
        <f t="shared" si="432"/>
        <v>4207030</v>
      </c>
      <c r="BP200" s="161"/>
      <c r="BQ200" s="93">
        <v>0.46</v>
      </c>
      <c r="BR200" s="226">
        <f t="shared" si="493"/>
        <v>0.46</v>
      </c>
      <c r="BS200" s="30">
        <f t="shared" ref="BS200:BS213" si="499">BO200+BP200+BQ200</f>
        <v>4207030.46</v>
      </c>
      <c r="BT200" s="93"/>
      <c r="BU200" s="93"/>
      <c r="BV200" s="93"/>
      <c r="BW200" s="93"/>
      <c r="BX200" s="93"/>
      <c r="BY200" s="94"/>
      <c r="BZ200" s="230"/>
      <c r="CA200" s="30">
        <f t="shared" si="435"/>
        <v>4207030.46</v>
      </c>
      <c r="CB200" s="93"/>
      <c r="CC200" s="93"/>
      <c r="CD200" s="93"/>
      <c r="CE200" s="93"/>
      <c r="CF200" s="226">
        <f t="shared" si="494"/>
        <v>0</v>
      </c>
      <c r="CG200" s="30">
        <f t="shared" si="437"/>
        <v>4207030.46</v>
      </c>
      <c r="CH200" s="93"/>
      <c r="CI200" s="93"/>
      <c r="CJ200" s="93">
        <v>944719.78</v>
      </c>
      <c r="CK200" s="93"/>
      <c r="CL200" s="93"/>
      <c r="CM200" s="93"/>
      <c r="CN200" s="93"/>
      <c r="CO200" s="93">
        <v>1572949.56</v>
      </c>
      <c r="CP200" s="93"/>
      <c r="CQ200" s="177"/>
      <c r="CR200" s="226">
        <f t="shared" si="495"/>
        <v>2517669.34</v>
      </c>
      <c r="CS200" s="30">
        <f t="shared" si="439"/>
        <v>6724699.8000000007</v>
      </c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>
        <v>-100580.38</v>
      </c>
      <c r="DE200" s="226">
        <f t="shared" si="496"/>
        <v>-100580.38</v>
      </c>
      <c r="DF200" s="226">
        <f t="shared" si="497"/>
        <v>6624119.4200000009</v>
      </c>
      <c r="DG200" s="367">
        <f t="shared" si="498"/>
        <v>2417089.42</v>
      </c>
    </row>
    <row r="201" spans="1:111" s="125" customFormat="1" ht="47.25" customHeight="1" x14ac:dyDescent="0.25">
      <c r="A201" s="73" t="s">
        <v>344</v>
      </c>
      <c r="B201" s="248" t="s">
        <v>397</v>
      </c>
      <c r="C201" s="11"/>
      <c r="D201" s="12"/>
      <c r="E201" s="13"/>
      <c r="F201" s="14"/>
      <c r="G201" s="11"/>
      <c r="H201" s="93">
        <v>886.35</v>
      </c>
      <c r="I201" s="93">
        <v>886.35</v>
      </c>
      <c r="J201" s="120">
        <v>886.35</v>
      </c>
      <c r="K201" s="121">
        <v>886.35</v>
      </c>
      <c r="L201" s="93"/>
      <c r="M201" s="93"/>
      <c r="N201" s="19">
        <f>J201+L201</f>
        <v>886.35</v>
      </c>
      <c r="O201" s="20">
        <f>K201+M201</f>
        <v>886.35</v>
      </c>
      <c r="P201" s="93"/>
      <c r="Q201" s="122"/>
      <c r="R201" s="19">
        <f>N201+Q201</f>
        <v>886.35</v>
      </c>
      <c r="S201" s="122"/>
      <c r="T201" s="22">
        <f>R201+S201</f>
        <v>886.35</v>
      </c>
      <c r="U201" s="85">
        <v>787.62</v>
      </c>
      <c r="V201" s="92"/>
      <c r="W201" s="93">
        <v>156.38</v>
      </c>
      <c r="X201" s="25">
        <f t="shared" si="473"/>
        <v>944</v>
      </c>
      <c r="Y201" s="93"/>
      <c r="Z201" s="94">
        <v>787.62</v>
      </c>
      <c r="AA201" s="93">
        <v>156.38</v>
      </c>
      <c r="AB201" s="27">
        <f t="shared" si="472"/>
        <v>944</v>
      </c>
      <c r="AC201" s="28">
        <v>753.97</v>
      </c>
      <c r="AD201" s="93">
        <v>-27.57</v>
      </c>
      <c r="AE201" s="29">
        <f t="shared" si="469"/>
        <v>726.4</v>
      </c>
      <c r="AF201" s="95">
        <v>780.5</v>
      </c>
      <c r="AG201" s="31">
        <v>1307.6400000000001</v>
      </c>
      <c r="AH201" s="93">
        <v>-1.89</v>
      </c>
      <c r="AI201" s="41">
        <f t="shared" si="470"/>
        <v>1305.75</v>
      </c>
      <c r="AJ201" s="30">
        <v>784.4</v>
      </c>
      <c r="AK201" s="32">
        <v>977.07</v>
      </c>
      <c r="AL201" s="93">
        <v>-2.06</v>
      </c>
      <c r="AM201" s="7">
        <f t="shared" si="471"/>
        <v>975.0100000000001</v>
      </c>
      <c r="AN201" s="88">
        <v>1625.71</v>
      </c>
      <c r="AO201" s="93">
        <v>-43.52</v>
      </c>
      <c r="AP201" s="42">
        <f t="shared" si="446"/>
        <v>1582.19</v>
      </c>
      <c r="AQ201" s="89">
        <v>1861.03</v>
      </c>
      <c r="AR201" s="93">
        <v>41.98</v>
      </c>
      <c r="AS201" s="43">
        <f t="shared" si="447"/>
        <v>1903.01</v>
      </c>
      <c r="AT201" s="90">
        <v>1861.03</v>
      </c>
      <c r="AU201" s="93">
        <v>15.86</v>
      </c>
      <c r="AV201" s="44">
        <f t="shared" si="448"/>
        <v>1876.8899999999999</v>
      </c>
      <c r="AW201" s="96">
        <v>1217.6099999999999</v>
      </c>
      <c r="AX201" s="95"/>
      <c r="AY201" s="256">
        <f t="shared" si="443"/>
        <v>1217.6099999999999</v>
      </c>
      <c r="AZ201" s="97">
        <v>1213.21</v>
      </c>
      <c r="BA201" s="95"/>
      <c r="BB201" s="257">
        <f t="shared" si="444"/>
        <v>1213.21</v>
      </c>
      <c r="BC201" s="258">
        <f t="shared" si="440"/>
        <v>1213210</v>
      </c>
      <c r="BD201" s="93">
        <v>5.17</v>
      </c>
      <c r="BE201" s="93"/>
      <c r="BF201" s="37">
        <f t="shared" si="441"/>
        <v>1213215.17</v>
      </c>
      <c r="BG201" s="30"/>
      <c r="BH201" s="30"/>
      <c r="BI201" s="26">
        <f t="shared" si="442"/>
        <v>1213215.17</v>
      </c>
      <c r="BJ201" s="37">
        <v>1626800</v>
      </c>
      <c r="BK201" s="93"/>
      <c r="BL201" s="98">
        <v>1200.03</v>
      </c>
      <c r="BM201" s="93"/>
      <c r="BN201" s="259">
        <f t="shared" si="445"/>
        <v>1200.03</v>
      </c>
      <c r="BO201" s="226">
        <f t="shared" si="432"/>
        <v>1626800</v>
      </c>
      <c r="BP201" s="161"/>
      <c r="BQ201" s="93">
        <f>27484.93+-27482.06</f>
        <v>2.8699999999989814</v>
      </c>
      <c r="BR201" s="226">
        <f t="shared" si="493"/>
        <v>2.8699999999989814</v>
      </c>
      <c r="BS201" s="30">
        <f t="shared" si="499"/>
        <v>1626802.87</v>
      </c>
      <c r="BT201" s="93"/>
      <c r="BU201" s="93"/>
      <c r="BV201" s="93"/>
      <c r="BW201" s="93">
        <v>958.72</v>
      </c>
      <c r="BX201" s="93"/>
      <c r="BY201" s="94"/>
      <c r="BZ201" s="230"/>
      <c r="CA201" s="30">
        <f t="shared" si="435"/>
        <v>1627761.59</v>
      </c>
      <c r="CB201" s="93"/>
      <c r="CC201" s="93"/>
      <c r="CD201" s="93"/>
      <c r="CE201" s="93"/>
      <c r="CF201" s="226">
        <f t="shared" si="494"/>
        <v>0</v>
      </c>
      <c r="CG201" s="30">
        <f t="shared" si="437"/>
        <v>1627761.59</v>
      </c>
      <c r="CH201" s="93">
        <v>101238.41</v>
      </c>
      <c r="CI201" s="93"/>
      <c r="CJ201" s="93"/>
      <c r="CK201" s="93"/>
      <c r="CL201" s="93"/>
      <c r="CM201" s="93"/>
      <c r="CN201" s="93"/>
      <c r="CO201" s="93"/>
      <c r="CP201" s="93"/>
      <c r="CQ201" s="177"/>
      <c r="CR201" s="226">
        <f t="shared" si="495"/>
        <v>101238.41</v>
      </c>
      <c r="CS201" s="30">
        <f t="shared" si="439"/>
        <v>1729000</v>
      </c>
      <c r="CT201" s="93"/>
      <c r="CU201" s="93"/>
      <c r="CV201" s="93"/>
      <c r="CW201" s="93"/>
      <c r="CX201" s="93">
        <v>28500</v>
      </c>
      <c r="CY201" s="93"/>
      <c r="CZ201" s="93">
        <v>107235.24</v>
      </c>
      <c r="DA201" s="93"/>
      <c r="DB201" s="93"/>
      <c r="DC201" s="93"/>
      <c r="DD201" s="93"/>
      <c r="DE201" s="226">
        <f t="shared" si="496"/>
        <v>135735.24</v>
      </c>
      <c r="DF201" s="226">
        <f t="shared" si="497"/>
        <v>1864735.24</v>
      </c>
      <c r="DG201" s="367">
        <f t="shared" si="498"/>
        <v>236976.52</v>
      </c>
    </row>
    <row r="202" spans="1:111" s="125" customFormat="1" ht="0.75" hidden="1" customHeight="1" x14ac:dyDescent="0.25">
      <c r="A202" s="134"/>
      <c r="B202" s="135"/>
      <c r="C202" s="136">
        <v>231.6</v>
      </c>
      <c r="D202" s="136">
        <v>268</v>
      </c>
      <c r="E202" s="136"/>
      <c r="F202" s="136">
        <v>261.60000000000002</v>
      </c>
      <c r="G202" s="136">
        <v>261.60000000000002</v>
      </c>
      <c r="H202" s="137">
        <v>101.9</v>
      </c>
      <c r="I202" s="137">
        <v>106.1</v>
      </c>
      <c r="J202" s="120">
        <v>101.9</v>
      </c>
      <c r="K202" s="121">
        <v>106.1</v>
      </c>
      <c r="L202" s="93"/>
      <c r="M202" s="93"/>
      <c r="N202" s="19">
        <f t="shared" si="492"/>
        <v>101.9</v>
      </c>
      <c r="O202" s="20">
        <f t="shared" si="492"/>
        <v>106.1</v>
      </c>
      <c r="P202" s="93"/>
      <c r="Q202" s="122"/>
      <c r="R202" s="19">
        <f t="shared" si="491"/>
        <v>101.9</v>
      </c>
      <c r="S202" s="122"/>
      <c r="T202" s="22">
        <f t="shared" si="490"/>
        <v>101.9</v>
      </c>
      <c r="U202" s="85"/>
      <c r="V202" s="92"/>
      <c r="W202" s="93"/>
      <c r="X202" s="25">
        <f t="shared" si="473"/>
        <v>0</v>
      </c>
      <c r="Y202" s="93"/>
      <c r="Z202" s="94"/>
      <c r="AA202" s="93"/>
      <c r="AB202" s="27">
        <f t="shared" si="472"/>
        <v>0</v>
      </c>
      <c r="AC202" s="28"/>
      <c r="AD202" s="93"/>
      <c r="AE202" s="29">
        <f t="shared" si="469"/>
        <v>0</v>
      </c>
      <c r="AF202" s="95"/>
      <c r="AG202" s="31"/>
      <c r="AH202" s="93"/>
      <c r="AI202" s="41">
        <f t="shared" si="470"/>
        <v>0</v>
      </c>
      <c r="AJ202" s="30"/>
      <c r="AK202" s="32"/>
      <c r="AL202" s="93"/>
      <c r="AM202" s="7">
        <f t="shared" si="471"/>
        <v>0</v>
      </c>
      <c r="AN202" s="88"/>
      <c r="AO202" s="93"/>
      <c r="AP202" s="42">
        <f t="shared" si="446"/>
        <v>0</v>
      </c>
      <c r="AQ202" s="89"/>
      <c r="AR202" s="93"/>
      <c r="AS202" s="43">
        <f t="shared" si="447"/>
        <v>0</v>
      </c>
      <c r="AT202" s="90"/>
      <c r="AU202" s="93"/>
      <c r="AV202" s="44">
        <f t="shared" si="448"/>
        <v>0</v>
      </c>
      <c r="AW202" s="96"/>
      <c r="AX202" s="95"/>
      <c r="AY202" s="256">
        <f t="shared" si="443"/>
        <v>0</v>
      </c>
      <c r="AZ202" s="97"/>
      <c r="BA202" s="95"/>
      <c r="BB202" s="257">
        <f t="shared" si="444"/>
        <v>0</v>
      </c>
      <c r="BC202" s="258">
        <f t="shared" si="440"/>
        <v>0</v>
      </c>
      <c r="BD202" s="93"/>
      <c r="BE202" s="93"/>
      <c r="BF202" s="37">
        <f t="shared" si="441"/>
        <v>0</v>
      </c>
      <c r="BG202" s="30"/>
      <c r="BH202" s="30"/>
      <c r="BI202" s="26">
        <f t="shared" si="442"/>
        <v>0</v>
      </c>
      <c r="BJ202" s="37"/>
      <c r="BK202" s="93"/>
      <c r="BL202" s="98"/>
      <c r="BM202" s="93"/>
      <c r="BN202" s="259">
        <f t="shared" si="445"/>
        <v>0</v>
      </c>
      <c r="BO202" s="226">
        <f t="shared" si="432"/>
        <v>0</v>
      </c>
      <c r="BP202" s="161"/>
      <c r="BQ202" s="93"/>
      <c r="BR202" s="226">
        <f t="shared" si="493"/>
        <v>0</v>
      </c>
      <c r="BS202" s="30">
        <f t="shared" si="499"/>
        <v>0</v>
      </c>
      <c r="BT202" s="93"/>
      <c r="BU202" s="93"/>
      <c r="BV202" s="93"/>
      <c r="BW202" s="93"/>
      <c r="BX202" s="93"/>
      <c r="BY202" s="94"/>
      <c r="BZ202" s="230"/>
      <c r="CA202" s="30">
        <f t="shared" si="435"/>
        <v>0</v>
      </c>
      <c r="CB202" s="93"/>
      <c r="CC202" s="93"/>
      <c r="CD202" s="93"/>
      <c r="CE202" s="93"/>
      <c r="CF202" s="226">
        <f t="shared" si="494"/>
        <v>0</v>
      </c>
      <c r="CG202" s="30">
        <f t="shared" si="437"/>
        <v>0</v>
      </c>
      <c r="CH202" s="93"/>
      <c r="CI202" s="93"/>
      <c r="CJ202" s="93"/>
      <c r="CK202" s="93"/>
      <c r="CL202" s="93"/>
      <c r="CM202" s="93"/>
      <c r="CN202" s="93"/>
      <c r="CO202" s="93"/>
      <c r="CP202" s="93"/>
      <c r="CQ202" s="177"/>
      <c r="CR202" s="226">
        <f t="shared" si="495"/>
        <v>0</v>
      </c>
      <c r="CS202" s="30">
        <f t="shared" si="439"/>
        <v>0</v>
      </c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226">
        <f t="shared" si="496"/>
        <v>0</v>
      </c>
      <c r="DF202" s="226">
        <f t="shared" si="497"/>
        <v>0</v>
      </c>
      <c r="DG202" s="367">
        <f t="shared" si="498"/>
        <v>0</v>
      </c>
    </row>
    <row r="203" spans="1:111" s="125" customFormat="1" ht="54" customHeight="1" x14ac:dyDescent="0.25">
      <c r="A203" s="39" t="s">
        <v>345</v>
      </c>
      <c r="B203" s="130" t="s">
        <v>346</v>
      </c>
      <c r="C203" s="136">
        <v>4920.2299999999996</v>
      </c>
      <c r="D203" s="136">
        <v>5702.13</v>
      </c>
      <c r="E203" s="136"/>
      <c r="F203" s="136">
        <v>4849.62</v>
      </c>
      <c r="G203" s="136">
        <v>4849.62</v>
      </c>
      <c r="H203" s="137">
        <v>8447.5300000000007</v>
      </c>
      <c r="I203" s="137">
        <v>8447.5300000000007</v>
      </c>
      <c r="J203" s="120">
        <v>8447.5300000000007</v>
      </c>
      <c r="K203" s="121">
        <v>8447.5300000000007</v>
      </c>
      <c r="L203" s="93"/>
      <c r="M203" s="93"/>
      <c r="N203" s="19">
        <f t="shared" si="492"/>
        <v>8447.5300000000007</v>
      </c>
      <c r="O203" s="20">
        <f t="shared" si="492"/>
        <v>8447.5300000000007</v>
      </c>
      <c r="P203" s="93"/>
      <c r="Q203" s="122"/>
      <c r="R203" s="19">
        <f t="shared" si="491"/>
        <v>8447.5300000000007</v>
      </c>
      <c r="S203" s="122"/>
      <c r="T203" s="22">
        <f t="shared" si="490"/>
        <v>8447.5300000000007</v>
      </c>
      <c r="U203" s="85">
        <v>10026.4</v>
      </c>
      <c r="V203" s="92"/>
      <c r="W203" s="93">
        <v>-1644.4</v>
      </c>
      <c r="X203" s="25">
        <f t="shared" si="473"/>
        <v>8382</v>
      </c>
      <c r="Y203" s="93"/>
      <c r="Z203" s="94">
        <v>10026.4</v>
      </c>
      <c r="AA203" s="93">
        <v>-1644.4</v>
      </c>
      <c r="AB203" s="27">
        <f t="shared" si="472"/>
        <v>8382</v>
      </c>
      <c r="AC203" s="28">
        <v>10617.17</v>
      </c>
      <c r="AD203" s="93"/>
      <c r="AE203" s="29">
        <f t="shared" si="469"/>
        <v>10617.17</v>
      </c>
      <c r="AF203" s="95">
        <v>0</v>
      </c>
      <c r="AG203" s="31">
        <v>16827.11</v>
      </c>
      <c r="AH203" s="93">
        <v>-5787.44</v>
      </c>
      <c r="AI203" s="41">
        <f t="shared" si="470"/>
        <v>11039.670000000002</v>
      </c>
      <c r="AJ203" s="30">
        <v>0</v>
      </c>
      <c r="AK203" s="32">
        <v>17581.330000000002</v>
      </c>
      <c r="AL203" s="93">
        <v>-5367.51</v>
      </c>
      <c r="AM203" s="7">
        <f t="shared" si="471"/>
        <v>12213.820000000002</v>
      </c>
      <c r="AN203" s="88">
        <v>11066.8</v>
      </c>
      <c r="AO203" s="93">
        <v>-43.58</v>
      </c>
      <c r="AP203" s="42">
        <f t="shared" si="446"/>
        <v>11023.22</v>
      </c>
      <c r="AQ203" s="89">
        <v>11875.2</v>
      </c>
      <c r="AR203" s="93">
        <v>114.97</v>
      </c>
      <c r="AS203" s="43">
        <f t="shared" si="447"/>
        <v>11990.17</v>
      </c>
      <c r="AT203" s="90">
        <v>11875.2</v>
      </c>
      <c r="AU203" s="93">
        <v>46.32</v>
      </c>
      <c r="AV203" s="44">
        <f t="shared" si="448"/>
        <v>11921.52</v>
      </c>
      <c r="AW203" s="96">
        <v>12843.58</v>
      </c>
      <c r="AX203" s="95">
        <v>1868.64</v>
      </c>
      <c r="AY203" s="256">
        <f t="shared" si="443"/>
        <v>14712.22</v>
      </c>
      <c r="AZ203" s="97">
        <v>8133.93</v>
      </c>
      <c r="BA203" s="95">
        <v>1104.45</v>
      </c>
      <c r="BB203" s="257">
        <f t="shared" si="444"/>
        <v>9238.380000000001</v>
      </c>
      <c r="BC203" s="258">
        <f t="shared" si="440"/>
        <v>9238380.0000000019</v>
      </c>
      <c r="BD203" s="93">
        <v>0.74</v>
      </c>
      <c r="BE203" s="93"/>
      <c r="BF203" s="37">
        <f t="shared" si="441"/>
        <v>9238380.7400000021</v>
      </c>
      <c r="BG203" s="30"/>
      <c r="BH203" s="30"/>
      <c r="BI203" s="26">
        <f t="shared" si="442"/>
        <v>9238380.7400000021</v>
      </c>
      <c r="BJ203" s="37">
        <v>4919650</v>
      </c>
      <c r="BK203" s="93">
        <v>-1422700</v>
      </c>
      <c r="BL203" s="98">
        <v>3296.13</v>
      </c>
      <c r="BM203" s="93">
        <v>26.84</v>
      </c>
      <c r="BN203" s="259">
        <f t="shared" si="445"/>
        <v>3322.9700000000003</v>
      </c>
      <c r="BO203" s="226">
        <f t="shared" si="432"/>
        <v>3496950</v>
      </c>
      <c r="BP203" s="161"/>
      <c r="BQ203" s="93">
        <v>-2.2799999999999998</v>
      </c>
      <c r="BR203" s="226">
        <f t="shared" si="493"/>
        <v>-2.2799999999999998</v>
      </c>
      <c r="BS203" s="30">
        <f t="shared" si="499"/>
        <v>3496947.72</v>
      </c>
      <c r="BT203" s="93"/>
      <c r="BU203" s="93"/>
      <c r="BV203" s="93"/>
      <c r="BW203" s="93"/>
      <c r="BX203" s="93"/>
      <c r="BY203" s="94"/>
      <c r="BZ203" s="230"/>
      <c r="CA203" s="30">
        <f t="shared" si="435"/>
        <v>3496947.72</v>
      </c>
      <c r="CB203" s="93"/>
      <c r="CC203" s="93"/>
      <c r="CD203" s="93"/>
      <c r="CE203" s="93"/>
      <c r="CF203" s="226">
        <f t="shared" si="494"/>
        <v>0</v>
      </c>
      <c r="CG203" s="30">
        <f t="shared" si="437"/>
        <v>3496947.72</v>
      </c>
      <c r="CH203" s="93"/>
      <c r="CI203" s="93"/>
      <c r="CJ203" s="93"/>
      <c r="CK203" s="93"/>
      <c r="CL203" s="93"/>
      <c r="CM203" s="93"/>
      <c r="CN203" s="93"/>
      <c r="CO203" s="93"/>
      <c r="CP203" s="93"/>
      <c r="CQ203" s="177"/>
      <c r="CR203" s="226">
        <f t="shared" si="495"/>
        <v>0</v>
      </c>
      <c r="CS203" s="30">
        <f t="shared" ref="CS203:CS238" si="500">CG203+CH203+CI203+CJ203+CK203+CL203+CM203+CN203+CO203+CP203+CQ203</f>
        <v>3496947.72</v>
      </c>
      <c r="CT203" s="93"/>
      <c r="CU203" s="93"/>
      <c r="CV203" s="93"/>
      <c r="CW203" s="93"/>
      <c r="CX203" s="93">
        <v>-580304.26</v>
      </c>
      <c r="CY203" s="93"/>
      <c r="CZ203" s="93">
        <v>141655.5</v>
      </c>
      <c r="DA203" s="93"/>
      <c r="DB203" s="93">
        <v>13491</v>
      </c>
      <c r="DC203" s="93"/>
      <c r="DD203" s="93"/>
      <c r="DE203" s="226">
        <f t="shared" si="496"/>
        <v>-425157.76</v>
      </c>
      <c r="DF203" s="226">
        <f t="shared" si="497"/>
        <v>3071789.96</v>
      </c>
      <c r="DG203" s="367">
        <f t="shared" si="498"/>
        <v>-425160.04000000004</v>
      </c>
    </row>
    <row r="204" spans="1:111" s="125" customFormat="1" ht="96" x14ac:dyDescent="0.25">
      <c r="A204" s="39" t="s">
        <v>390</v>
      </c>
      <c r="B204" s="130" t="s">
        <v>391</v>
      </c>
      <c r="C204" s="136"/>
      <c r="D204" s="136"/>
      <c r="E204" s="136"/>
      <c r="F204" s="136"/>
      <c r="G204" s="136"/>
      <c r="H204" s="137"/>
      <c r="I204" s="137"/>
      <c r="J204" s="120"/>
      <c r="K204" s="121"/>
      <c r="L204" s="93"/>
      <c r="M204" s="93"/>
      <c r="N204" s="19"/>
      <c r="O204" s="20"/>
      <c r="P204" s="93"/>
      <c r="Q204" s="122"/>
      <c r="R204" s="19"/>
      <c r="S204" s="122"/>
      <c r="T204" s="22"/>
      <c r="U204" s="85"/>
      <c r="V204" s="92"/>
      <c r="W204" s="93"/>
      <c r="X204" s="25"/>
      <c r="Y204" s="93"/>
      <c r="Z204" s="94"/>
      <c r="AA204" s="93"/>
      <c r="AB204" s="27"/>
      <c r="AC204" s="28"/>
      <c r="AD204" s="93"/>
      <c r="AE204" s="29"/>
      <c r="AF204" s="95"/>
      <c r="AG204" s="31"/>
      <c r="AH204" s="93"/>
      <c r="AI204" s="41"/>
      <c r="AJ204" s="30"/>
      <c r="AK204" s="32"/>
      <c r="AL204" s="93"/>
      <c r="AM204" s="7"/>
      <c r="AN204" s="88"/>
      <c r="AO204" s="93">
        <v>343.54</v>
      </c>
      <c r="AP204" s="42">
        <f t="shared" si="446"/>
        <v>343.54</v>
      </c>
      <c r="AQ204" s="89">
        <v>0</v>
      </c>
      <c r="AR204" s="93"/>
      <c r="AS204" s="43">
        <f t="shared" si="447"/>
        <v>0</v>
      </c>
      <c r="AT204" s="90">
        <v>0</v>
      </c>
      <c r="AU204" s="93"/>
      <c r="AV204" s="44">
        <f t="shared" si="448"/>
        <v>0</v>
      </c>
      <c r="AW204" s="96"/>
      <c r="AX204" s="95"/>
      <c r="AY204" s="256">
        <f t="shared" si="443"/>
        <v>0</v>
      </c>
      <c r="AZ204" s="97"/>
      <c r="BA204" s="95"/>
      <c r="BB204" s="257">
        <f t="shared" si="444"/>
        <v>0</v>
      </c>
      <c r="BC204" s="258">
        <f t="shared" si="440"/>
        <v>0</v>
      </c>
      <c r="BD204" s="93"/>
      <c r="BE204" s="93"/>
      <c r="BF204" s="37">
        <f t="shared" si="441"/>
        <v>0</v>
      </c>
      <c r="BG204" s="30"/>
      <c r="BH204" s="30"/>
      <c r="BI204" s="26">
        <f t="shared" si="442"/>
        <v>0</v>
      </c>
      <c r="BJ204" s="37">
        <v>50790</v>
      </c>
      <c r="BK204" s="93"/>
      <c r="BL204" s="98"/>
      <c r="BM204" s="93"/>
      <c r="BN204" s="259">
        <f t="shared" si="445"/>
        <v>0</v>
      </c>
      <c r="BO204" s="226">
        <f t="shared" si="432"/>
        <v>50790</v>
      </c>
      <c r="BP204" s="161"/>
      <c r="BQ204" s="93">
        <v>-1.1200000000000001</v>
      </c>
      <c r="BR204" s="226">
        <f t="shared" si="493"/>
        <v>-1.1200000000000001</v>
      </c>
      <c r="BS204" s="30">
        <f t="shared" si="499"/>
        <v>50788.88</v>
      </c>
      <c r="BT204" s="93"/>
      <c r="BU204" s="93"/>
      <c r="BV204" s="93">
        <v>35375.339999999997</v>
      </c>
      <c r="BW204" s="93"/>
      <c r="BX204" s="93"/>
      <c r="BY204" s="94"/>
      <c r="BZ204" s="230"/>
      <c r="CA204" s="30">
        <f t="shared" ref="CA204:CA238" si="501">BS204+BT204+BU204+BV204+BW204+BX204+BY204</f>
        <v>86164.22</v>
      </c>
      <c r="CB204" s="93"/>
      <c r="CC204" s="93"/>
      <c r="CD204" s="93"/>
      <c r="CE204" s="93"/>
      <c r="CF204" s="226">
        <f t="shared" si="494"/>
        <v>0</v>
      </c>
      <c r="CG204" s="30">
        <f t="shared" ref="CG204:CG238" si="502">CA204+CB204+CC204+CD204+CE204</f>
        <v>86164.22</v>
      </c>
      <c r="CH204" s="93">
        <v>21140.98</v>
      </c>
      <c r="CI204" s="93"/>
      <c r="CJ204" s="93"/>
      <c r="CK204" s="93"/>
      <c r="CL204" s="93"/>
      <c r="CM204" s="93"/>
      <c r="CN204" s="93"/>
      <c r="CO204" s="93"/>
      <c r="CP204" s="93"/>
      <c r="CQ204" s="177"/>
      <c r="CR204" s="226">
        <f t="shared" si="495"/>
        <v>21140.98</v>
      </c>
      <c r="CS204" s="30">
        <f t="shared" si="500"/>
        <v>107305.2</v>
      </c>
      <c r="CT204" s="93"/>
      <c r="CU204" s="93"/>
      <c r="CV204" s="93"/>
      <c r="CW204" s="93">
        <v>375005.2</v>
      </c>
      <c r="CX204" s="93"/>
      <c r="CY204" s="93"/>
      <c r="CZ204" s="93"/>
      <c r="DA204" s="93"/>
      <c r="DB204" s="93"/>
      <c r="DC204" s="93"/>
      <c r="DD204" s="93"/>
      <c r="DE204" s="226">
        <f t="shared" si="496"/>
        <v>375005.2</v>
      </c>
      <c r="DF204" s="226">
        <f t="shared" si="497"/>
        <v>482310.40000000002</v>
      </c>
      <c r="DG204" s="367">
        <f t="shared" si="498"/>
        <v>396145.06</v>
      </c>
    </row>
    <row r="205" spans="1:111" s="125" customFormat="1" hidden="1" x14ac:dyDescent="0.25">
      <c r="A205" s="39"/>
      <c r="B205" s="124"/>
      <c r="C205" s="136">
        <v>7391.6</v>
      </c>
      <c r="D205" s="136">
        <v>7647.6</v>
      </c>
      <c r="E205" s="136"/>
      <c r="F205" s="136">
        <v>7767.1</v>
      </c>
      <c r="G205" s="136">
        <v>7767.1</v>
      </c>
      <c r="H205" s="137">
        <v>8020.9</v>
      </c>
      <c r="I205" s="137">
        <v>7984.4</v>
      </c>
      <c r="J205" s="120">
        <v>8020.9</v>
      </c>
      <c r="K205" s="121">
        <v>7984.4</v>
      </c>
      <c r="L205" s="93"/>
      <c r="M205" s="93"/>
      <c r="N205" s="19">
        <f t="shared" si="492"/>
        <v>8020.9</v>
      </c>
      <c r="O205" s="20">
        <f t="shared" si="492"/>
        <v>7984.4</v>
      </c>
      <c r="P205" s="93"/>
      <c r="Q205" s="122"/>
      <c r="R205" s="19">
        <f t="shared" si="491"/>
        <v>8020.9</v>
      </c>
      <c r="S205" s="122"/>
      <c r="T205" s="22">
        <f t="shared" si="490"/>
        <v>8020.9</v>
      </c>
      <c r="U205" s="85">
        <v>10597.1</v>
      </c>
      <c r="V205" s="92"/>
      <c r="W205" s="93"/>
      <c r="X205" s="25">
        <f t="shared" si="473"/>
        <v>10597.1</v>
      </c>
      <c r="Y205" s="93"/>
      <c r="Z205" s="94">
        <v>11178</v>
      </c>
      <c r="AA205" s="93"/>
      <c r="AB205" s="27">
        <f t="shared" si="472"/>
        <v>11178</v>
      </c>
      <c r="AC205" s="28">
        <v>10061</v>
      </c>
      <c r="AD205" s="93"/>
      <c r="AE205" s="29">
        <f t="shared" si="469"/>
        <v>10061</v>
      </c>
      <c r="AF205" s="95">
        <v>10509.2</v>
      </c>
      <c r="AG205" s="31">
        <v>7887.83</v>
      </c>
      <c r="AH205" s="93"/>
      <c r="AI205" s="41">
        <f t="shared" si="470"/>
        <v>7887.83</v>
      </c>
      <c r="AJ205" s="30">
        <v>10883.1</v>
      </c>
      <c r="AK205" s="32">
        <v>8121.68</v>
      </c>
      <c r="AL205" s="93"/>
      <c r="AM205" s="7">
        <f t="shared" si="471"/>
        <v>8121.68</v>
      </c>
      <c r="AN205" s="88">
        <v>11619.21</v>
      </c>
      <c r="AO205" s="93">
        <v>1295.44</v>
      </c>
      <c r="AP205" s="42">
        <f t="shared" si="446"/>
        <v>12914.65</v>
      </c>
      <c r="AQ205" s="89">
        <v>12068.25</v>
      </c>
      <c r="AR205" s="93">
        <v>1318.44</v>
      </c>
      <c r="AS205" s="43">
        <f t="shared" si="447"/>
        <v>13386.69</v>
      </c>
      <c r="AT205" s="90">
        <v>12039.76</v>
      </c>
      <c r="AU205" s="93">
        <v>1843.13</v>
      </c>
      <c r="AV205" s="44">
        <f t="shared" si="448"/>
        <v>13882.89</v>
      </c>
      <c r="AW205" s="96"/>
      <c r="AX205" s="95"/>
      <c r="AY205" s="256">
        <f t="shared" si="443"/>
        <v>0</v>
      </c>
      <c r="AZ205" s="97"/>
      <c r="BA205" s="95"/>
      <c r="BB205" s="257">
        <f t="shared" si="444"/>
        <v>0</v>
      </c>
      <c r="BC205" s="258">
        <f t="shared" si="440"/>
        <v>0</v>
      </c>
      <c r="BD205" s="93"/>
      <c r="BE205" s="93"/>
      <c r="BF205" s="37">
        <f t="shared" si="441"/>
        <v>0</v>
      </c>
      <c r="BG205" s="30"/>
      <c r="BH205" s="30"/>
      <c r="BI205" s="26">
        <f t="shared" si="442"/>
        <v>0</v>
      </c>
      <c r="BJ205" s="37"/>
      <c r="BK205" s="93"/>
      <c r="BL205" s="98"/>
      <c r="BM205" s="93"/>
      <c r="BN205" s="259">
        <f t="shared" si="445"/>
        <v>0</v>
      </c>
      <c r="BO205" s="226">
        <f t="shared" si="432"/>
        <v>0</v>
      </c>
      <c r="BP205" s="161"/>
      <c r="BQ205" s="93"/>
      <c r="BR205" s="226">
        <f t="shared" si="493"/>
        <v>0</v>
      </c>
      <c r="BS205" s="30">
        <f t="shared" si="499"/>
        <v>0</v>
      </c>
      <c r="BT205" s="93"/>
      <c r="BU205" s="93"/>
      <c r="BV205" s="93"/>
      <c r="BW205" s="93"/>
      <c r="BX205" s="93"/>
      <c r="BY205" s="94"/>
      <c r="BZ205" s="230"/>
      <c r="CA205" s="30">
        <f t="shared" si="501"/>
        <v>0</v>
      </c>
      <c r="CB205" s="93"/>
      <c r="CC205" s="93"/>
      <c r="CD205" s="93"/>
      <c r="CE205" s="93"/>
      <c r="CF205" s="226">
        <f t="shared" si="494"/>
        <v>0</v>
      </c>
      <c r="CG205" s="30">
        <f t="shared" si="502"/>
        <v>0</v>
      </c>
      <c r="CH205" s="93"/>
      <c r="CI205" s="93"/>
      <c r="CJ205" s="93"/>
      <c r="CK205" s="93"/>
      <c r="CL205" s="93"/>
      <c r="CM205" s="93"/>
      <c r="CN205" s="93"/>
      <c r="CO205" s="93"/>
      <c r="CP205" s="93"/>
      <c r="CQ205" s="177"/>
      <c r="CR205" s="226">
        <f t="shared" si="495"/>
        <v>0</v>
      </c>
      <c r="CS205" s="30">
        <f t="shared" si="500"/>
        <v>0</v>
      </c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226">
        <f t="shared" si="496"/>
        <v>0</v>
      </c>
      <c r="DF205" s="226">
        <f t="shared" si="497"/>
        <v>0</v>
      </c>
      <c r="DG205" s="367">
        <f t="shared" si="498"/>
        <v>0</v>
      </c>
    </row>
    <row r="206" spans="1:111" s="125" customFormat="1" hidden="1" x14ac:dyDescent="0.25">
      <c r="A206" s="39"/>
      <c r="B206" s="124"/>
      <c r="C206" s="136"/>
      <c r="D206" s="136"/>
      <c r="E206" s="136"/>
      <c r="F206" s="136"/>
      <c r="G206" s="136"/>
      <c r="H206" s="137"/>
      <c r="I206" s="137"/>
      <c r="J206" s="120"/>
      <c r="K206" s="121"/>
      <c r="L206" s="93"/>
      <c r="M206" s="93"/>
      <c r="N206" s="19"/>
      <c r="O206" s="20"/>
      <c r="P206" s="93"/>
      <c r="Q206" s="122"/>
      <c r="R206" s="19"/>
      <c r="S206" s="122"/>
      <c r="T206" s="22"/>
      <c r="U206" s="85"/>
      <c r="V206" s="92"/>
      <c r="W206" s="93"/>
      <c r="X206" s="25"/>
      <c r="Y206" s="93"/>
      <c r="Z206" s="94"/>
      <c r="AA206" s="93"/>
      <c r="AB206" s="27"/>
      <c r="AC206" s="28"/>
      <c r="AD206" s="93"/>
      <c r="AE206" s="29"/>
      <c r="AF206" s="95"/>
      <c r="AG206" s="31"/>
      <c r="AH206" s="93"/>
      <c r="AI206" s="41"/>
      <c r="AJ206" s="30"/>
      <c r="AK206" s="32"/>
      <c r="AL206" s="93"/>
      <c r="AM206" s="7"/>
      <c r="AN206" s="88">
        <v>36158.14</v>
      </c>
      <c r="AO206" s="93">
        <v>6663.14</v>
      </c>
      <c r="AP206" s="42">
        <f t="shared" si="446"/>
        <v>42821.279999999999</v>
      </c>
      <c r="AQ206" s="89">
        <v>38627.870000000003</v>
      </c>
      <c r="AR206" s="93">
        <v>3738.8</v>
      </c>
      <c r="AS206" s="43">
        <f t="shared" si="447"/>
        <v>42366.670000000006</v>
      </c>
      <c r="AT206" s="90">
        <v>40171.96</v>
      </c>
      <c r="AU206" s="93">
        <v>2537.9</v>
      </c>
      <c r="AV206" s="44">
        <f t="shared" si="448"/>
        <v>42709.86</v>
      </c>
      <c r="AW206" s="96">
        <v>32627.41</v>
      </c>
      <c r="AX206" s="95">
        <v>179.9</v>
      </c>
      <c r="AY206" s="256">
        <f t="shared" si="443"/>
        <v>32807.31</v>
      </c>
      <c r="AZ206" s="97">
        <v>3663.83</v>
      </c>
      <c r="BA206" s="95">
        <v>-3663.83</v>
      </c>
      <c r="BB206" s="257">
        <f t="shared" si="444"/>
        <v>0</v>
      </c>
      <c r="BC206" s="258">
        <f t="shared" si="440"/>
        <v>0</v>
      </c>
      <c r="BD206" s="93"/>
      <c r="BE206" s="93"/>
      <c r="BF206" s="37">
        <f t="shared" si="441"/>
        <v>0</v>
      </c>
      <c r="BG206" s="30"/>
      <c r="BH206" s="30"/>
      <c r="BI206" s="26">
        <f t="shared" si="442"/>
        <v>0</v>
      </c>
      <c r="BJ206" s="37"/>
      <c r="BK206" s="93"/>
      <c r="BL206" s="98">
        <v>3663.83</v>
      </c>
      <c r="BM206" s="93">
        <v>-3663.83</v>
      </c>
      <c r="BN206" s="259">
        <f t="shared" si="445"/>
        <v>0</v>
      </c>
      <c r="BO206" s="226">
        <f t="shared" si="432"/>
        <v>0</v>
      </c>
      <c r="BP206" s="161"/>
      <c r="BQ206" s="93"/>
      <c r="BR206" s="226">
        <f t="shared" si="493"/>
        <v>0</v>
      </c>
      <c r="BS206" s="30">
        <f t="shared" si="499"/>
        <v>0</v>
      </c>
      <c r="BT206" s="93"/>
      <c r="BU206" s="93"/>
      <c r="BV206" s="93"/>
      <c r="BW206" s="93"/>
      <c r="BX206" s="93"/>
      <c r="BY206" s="94"/>
      <c r="BZ206" s="230"/>
      <c r="CA206" s="30">
        <f t="shared" si="501"/>
        <v>0</v>
      </c>
      <c r="CB206" s="93"/>
      <c r="CC206" s="93"/>
      <c r="CD206" s="93"/>
      <c r="CE206" s="93"/>
      <c r="CF206" s="226">
        <f t="shared" si="494"/>
        <v>0</v>
      </c>
      <c r="CG206" s="30">
        <f t="shared" si="502"/>
        <v>0</v>
      </c>
      <c r="CH206" s="93"/>
      <c r="CI206" s="93"/>
      <c r="CJ206" s="93"/>
      <c r="CK206" s="93"/>
      <c r="CL206" s="93"/>
      <c r="CM206" s="93"/>
      <c r="CN206" s="93"/>
      <c r="CO206" s="93"/>
      <c r="CP206" s="93"/>
      <c r="CQ206" s="177"/>
      <c r="CR206" s="226">
        <f t="shared" si="495"/>
        <v>0</v>
      </c>
      <c r="CS206" s="30">
        <f t="shared" si="500"/>
        <v>0</v>
      </c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226">
        <f t="shared" si="496"/>
        <v>0</v>
      </c>
      <c r="DF206" s="226">
        <f t="shared" si="497"/>
        <v>0</v>
      </c>
      <c r="DG206" s="367">
        <f t="shared" si="498"/>
        <v>0</v>
      </c>
    </row>
    <row r="207" spans="1:111" s="125" customFormat="1" ht="36" x14ac:dyDescent="0.25">
      <c r="A207" s="39" t="s">
        <v>347</v>
      </c>
      <c r="B207" s="124" t="s">
        <v>348</v>
      </c>
      <c r="C207" s="136"/>
      <c r="D207" s="136"/>
      <c r="E207" s="136"/>
      <c r="F207" s="136"/>
      <c r="G207" s="136"/>
      <c r="H207" s="137"/>
      <c r="I207" s="137"/>
      <c r="J207" s="120"/>
      <c r="K207" s="121"/>
      <c r="L207" s="93"/>
      <c r="M207" s="93"/>
      <c r="N207" s="19"/>
      <c r="O207" s="20"/>
      <c r="P207" s="93"/>
      <c r="Q207" s="122"/>
      <c r="R207" s="19"/>
      <c r="S207" s="122"/>
      <c r="T207" s="22"/>
      <c r="U207" s="85"/>
      <c r="V207" s="92"/>
      <c r="W207" s="93"/>
      <c r="X207" s="25"/>
      <c r="Y207" s="93"/>
      <c r="Z207" s="94"/>
      <c r="AA207" s="93"/>
      <c r="AB207" s="27"/>
      <c r="AC207" s="28"/>
      <c r="AD207" s="93"/>
      <c r="AE207" s="29"/>
      <c r="AF207" s="95"/>
      <c r="AG207" s="31"/>
      <c r="AH207" s="93"/>
      <c r="AI207" s="41"/>
      <c r="AJ207" s="30"/>
      <c r="AK207" s="32"/>
      <c r="AL207" s="93"/>
      <c r="AM207" s="7"/>
      <c r="AN207" s="88"/>
      <c r="AO207" s="93">
        <v>5378.32</v>
      </c>
      <c r="AP207" s="42">
        <f t="shared" si="446"/>
        <v>5378.32</v>
      </c>
      <c r="AQ207" s="89"/>
      <c r="AR207" s="93">
        <v>5321.69</v>
      </c>
      <c r="AS207" s="43">
        <f t="shared" si="447"/>
        <v>5321.69</v>
      </c>
      <c r="AT207" s="90"/>
      <c r="AU207" s="93">
        <v>5321.69</v>
      </c>
      <c r="AV207" s="44">
        <f t="shared" si="448"/>
        <v>5321.69</v>
      </c>
      <c r="AW207" s="96">
        <v>5180.8599999999997</v>
      </c>
      <c r="AX207" s="95">
        <v>2476.69</v>
      </c>
      <c r="AY207" s="256">
        <f t="shared" si="443"/>
        <v>7657.5499999999993</v>
      </c>
      <c r="AZ207" s="97">
        <v>5298.53</v>
      </c>
      <c r="BA207" s="95">
        <v>2359.02</v>
      </c>
      <c r="BB207" s="257">
        <f t="shared" si="444"/>
        <v>7657.5499999999993</v>
      </c>
      <c r="BC207" s="258">
        <f t="shared" si="440"/>
        <v>7657549.9999999991</v>
      </c>
      <c r="BD207" s="93">
        <v>2</v>
      </c>
      <c r="BE207" s="93"/>
      <c r="BF207" s="37">
        <f t="shared" si="441"/>
        <v>7657551.9999999991</v>
      </c>
      <c r="BG207" s="30"/>
      <c r="BH207" s="30"/>
      <c r="BI207" s="26">
        <f t="shared" si="442"/>
        <v>7657551.9999999991</v>
      </c>
      <c r="BJ207" s="37">
        <v>7183520</v>
      </c>
      <c r="BK207" s="93">
        <v>-462820</v>
      </c>
      <c r="BL207" s="98">
        <v>5298.53</v>
      </c>
      <c r="BM207" s="93">
        <v>2687.45</v>
      </c>
      <c r="BN207" s="259">
        <f t="shared" si="445"/>
        <v>7985.98</v>
      </c>
      <c r="BO207" s="226">
        <f t="shared" si="432"/>
        <v>6720700</v>
      </c>
      <c r="BP207" s="161"/>
      <c r="BQ207" s="93">
        <v>-2.5</v>
      </c>
      <c r="BR207" s="226">
        <f t="shared" si="493"/>
        <v>-2.5</v>
      </c>
      <c r="BS207" s="30">
        <f t="shared" si="499"/>
        <v>6720697.5</v>
      </c>
      <c r="BT207" s="93"/>
      <c r="BU207" s="93"/>
      <c r="BV207" s="93"/>
      <c r="BW207" s="93"/>
      <c r="BX207" s="93"/>
      <c r="BY207" s="94"/>
      <c r="BZ207" s="230"/>
      <c r="CA207" s="30">
        <f t="shared" si="501"/>
        <v>6720697.5</v>
      </c>
      <c r="CB207" s="93"/>
      <c r="CC207" s="93"/>
      <c r="CD207" s="93"/>
      <c r="CE207" s="93"/>
      <c r="CF207" s="226">
        <f t="shared" si="494"/>
        <v>0</v>
      </c>
      <c r="CG207" s="30">
        <f t="shared" si="502"/>
        <v>6720697.5</v>
      </c>
      <c r="CH207" s="93"/>
      <c r="CI207" s="93"/>
      <c r="CJ207" s="93"/>
      <c r="CK207" s="93"/>
      <c r="CL207" s="93"/>
      <c r="CM207" s="93"/>
      <c r="CN207" s="93"/>
      <c r="CO207" s="93"/>
      <c r="CP207" s="93"/>
      <c r="CQ207" s="177"/>
      <c r="CR207" s="226">
        <f t="shared" si="495"/>
        <v>0</v>
      </c>
      <c r="CS207" s="30">
        <f t="shared" si="500"/>
        <v>6720697.5</v>
      </c>
      <c r="CT207" s="93"/>
      <c r="CU207" s="93"/>
      <c r="CV207" s="93"/>
      <c r="CW207" s="93"/>
      <c r="CX207" s="93"/>
      <c r="CY207" s="93"/>
      <c r="CZ207" s="93"/>
      <c r="DA207" s="93"/>
      <c r="DB207" s="93">
        <v>21612.5</v>
      </c>
      <c r="DC207" s="93"/>
      <c r="DD207" s="93"/>
      <c r="DE207" s="226">
        <f t="shared" si="496"/>
        <v>21612.5</v>
      </c>
      <c r="DF207" s="226">
        <f t="shared" si="497"/>
        <v>6742310</v>
      </c>
      <c r="DG207" s="367">
        <f t="shared" si="498"/>
        <v>21610</v>
      </c>
    </row>
    <row r="208" spans="1:111" s="125" customFormat="1" ht="96" x14ac:dyDescent="0.25">
      <c r="A208" s="39" t="s">
        <v>349</v>
      </c>
      <c r="B208" s="124" t="s">
        <v>398</v>
      </c>
      <c r="C208" s="136"/>
      <c r="D208" s="136"/>
      <c r="E208" s="136"/>
      <c r="F208" s="136"/>
      <c r="G208" s="136"/>
      <c r="H208" s="137"/>
      <c r="I208" s="137"/>
      <c r="J208" s="120"/>
      <c r="K208" s="121"/>
      <c r="L208" s="93"/>
      <c r="M208" s="93"/>
      <c r="N208" s="19"/>
      <c r="O208" s="20"/>
      <c r="P208" s="93"/>
      <c r="Q208" s="122"/>
      <c r="R208" s="19"/>
      <c r="S208" s="122"/>
      <c r="T208" s="22"/>
      <c r="U208" s="85"/>
      <c r="V208" s="92"/>
      <c r="W208" s="93"/>
      <c r="X208" s="25"/>
      <c r="Y208" s="93"/>
      <c r="Z208" s="94"/>
      <c r="AA208" s="93"/>
      <c r="AB208" s="27"/>
      <c r="AC208" s="28"/>
      <c r="AD208" s="93"/>
      <c r="AE208" s="29"/>
      <c r="AF208" s="95"/>
      <c r="AG208" s="31"/>
      <c r="AH208" s="93"/>
      <c r="AI208" s="41"/>
      <c r="AJ208" s="30"/>
      <c r="AK208" s="32"/>
      <c r="AL208" s="93"/>
      <c r="AM208" s="7"/>
      <c r="AN208" s="88"/>
      <c r="AO208" s="93"/>
      <c r="AP208" s="42"/>
      <c r="AQ208" s="89"/>
      <c r="AR208" s="93"/>
      <c r="AS208" s="43"/>
      <c r="AT208" s="90"/>
      <c r="AU208" s="93"/>
      <c r="AV208" s="44"/>
      <c r="AW208" s="96">
        <v>7866.68</v>
      </c>
      <c r="AX208" s="95"/>
      <c r="AY208" s="256">
        <f t="shared" si="443"/>
        <v>7866.68</v>
      </c>
      <c r="AZ208" s="97">
        <v>7866.68</v>
      </c>
      <c r="BA208" s="95"/>
      <c r="BB208" s="257">
        <f t="shared" si="444"/>
        <v>7866.68</v>
      </c>
      <c r="BC208" s="258">
        <f t="shared" si="440"/>
        <v>7866680</v>
      </c>
      <c r="BD208" s="93"/>
      <c r="BE208" s="93">
        <v>4</v>
      </c>
      <c r="BF208" s="37">
        <f t="shared" si="441"/>
        <v>7866684</v>
      </c>
      <c r="BG208" s="30"/>
      <c r="BH208" s="30"/>
      <c r="BI208" s="26">
        <f t="shared" si="442"/>
        <v>7866684</v>
      </c>
      <c r="BJ208" s="37">
        <v>8163540</v>
      </c>
      <c r="BK208" s="93"/>
      <c r="BL208" s="98">
        <v>7866.68</v>
      </c>
      <c r="BM208" s="93"/>
      <c r="BN208" s="259">
        <f t="shared" si="445"/>
        <v>7866.68</v>
      </c>
      <c r="BO208" s="226">
        <f t="shared" ref="BO208:BO238" si="503">BJ208+BK208</f>
        <v>8163540</v>
      </c>
      <c r="BP208" s="161"/>
      <c r="BQ208" s="93"/>
      <c r="BR208" s="226">
        <f t="shared" si="493"/>
        <v>0</v>
      </c>
      <c r="BS208" s="30">
        <f t="shared" si="499"/>
        <v>8163540</v>
      </c>
      <c r="BT208" s="93"/>
      <c r="BU208" s="93"/>
      <c r="BV208" s="93">
        <v>-148428</v>
      </c>
      <c r="BW208" s="93"/>
      <c r="BX208" s="93"/>
      <c r="BY208" s="94"/>
      <c r="BZ208" s="230"/>
      <c r="CA208" s="30">
        <f t="shared" si="501"/>
        <v>8015112</v>
      </c>
      <c r="CB208" s="93"/>
      <c r="CC208" s="93"/>
      <c r="CD208" s="93"/>
      <c r="CE208" s="93"/>
      <c r="CF208" s="226">
        <f t="shared" si="494"/>
        <v>0</v>
      </c>
      <c r="CG208" s="30">
        <f t="shared" si="502"/>
        <v>8015112</v>
      </c>
      <c r="CH208" s="93">
        <v>1363699.61</v>
      </c>
      <c r="CI208" s="93"/>
      <c r="CJ208" s="93"/>
      <c r="CK208" s="93"/>
      <c r="CL208" s="93"/>
      <c r="CM208" s="93"/>
      <c r="CN208" s="93"/>
      <c r="CO208" s="93">
        <v>940806.89</v>
      </c>
      <c r="CP208" s="93"/>
      <c r="CQ208" s="177"/>
      <c r="CR208" s="226">
        <f t="shared" si="495"/>
        <v>2304506.5</v>
      </c>
      <c r="CS208" s="30">
        <f t="shared" si="500"/>
        <v>10319618.5</v>
      </c>
      <c r="CT208" s="93"/>
      <c r="CU208" s="93"/>
      <c r="CV208" s="93"/>
      <c r="CW208" s="93">
        <v>3964480</v>
      </c>
      <c r="CX208" s="93"/>
      <c r="CY208" s="93"/>
      <c r="CZ208" s="93"/>
      <c r="DA208" s="93"/>
      <c r="DB208" s="93"/>
      <c r="DC208" s="93"/>
      <c r="DD208" s="93"/>
      <c r="DE208" s="226">
        <f t="shared" si="496"/>
        <v>3964480</v>
      </c>
      <c r="DF208" s="226">
        <f t="shared" si="497"/>
        <v>14284098.5</v>
      </c>
      <c r="DG208" s="367">
        <f t="shared" si="498"/>
        <v>6268986.5</v>
      </c>
    </row>
    <row r="209" spans="1:111" s="125" customFormat="1" ht="36" x14ac:dyDescent="0.25">
      <c r="A209" s="39" t="s">
        <v>350</v>
      </c>
      <c r="B209" s="124" t="s">
        <v>399</v>
      </c>
      <c r="C209" s="136"/>
      <c r="D209" s="136"/>
      <c r="E209" s="136"/>
      <c r="F209" s="136"/>
      <c r="G209" s="136"/>
      <c r="H209" s="137"/>
      <c r="I209" s="137"/>
      <c r="J209" s="120"/>
      <c r="K209" s="121"/>
      <c r="L209" s="93"/>
      <c r="M209" s="93"/>
      <c r="N209" s="19"/>
      <c r="O209" s="20"/>
      <c r="P209" s="93"/>
      <c r="Q209" s="122"/>
      <c r="R209" s="19"/>
      <c r="S209" s="122"/>
      <c r="T209" s="22"/>
      <c r="U209" s="85"/>
      <c r="V209" s="92"/>
      <c r="W209" s="93"/>
      <c r="X209" s="25"/>
      <c r="Y209" s="93"/>
      <c r="Z209" s="94"/>
      <c r="AA209" s="93"/>
      <c r="AB209" s="27"/>
      <c r="AC209" s="28"/>
      <c r="AD209" s="93"/>
      <c r="AE209" s="29"/>
      <c r="AF209" s="95"/>
      <c r="AG209" s="31"/>
      <c r="AH209" s="93"/>
      <c r="AI209" s="41"/>
      <c r="AJ209" s="30"/>
      <c r="AK209" s="32"/>
      <c r="AL209" s="93"/>
      <c r="AM209" s="7"/>
      <c r="AN209" s="88"/>
      <c r="AO209" s="93"/>
      <c r="AP209" s="42"/>
      <c r="AQ209" s="89"/>
      <c r="AR209" s="93"/>
      <c r="AS209" s="43"/>
      <c r="AT209" s="90"/>
      <c r="AU209" s="93"/>
      <c r="AV209" s="44"/>
      <c r="AW209" s="96">
        <v>2001.49</v>
      </c>
      <c r="AX209" s="95"/>
      <c r="AY209" s="256">
        <f t="shared" si="443"/>
        <v>2001.49</v>
      </c>
      <c r="AZ209" s="97">
        <v>2001.49</v>
      </c>
      <c r="BA209" s="95"/>
      <c r="BB209" s="257">
        <f t="shared" si="444"/>
        <v>2001.49</v>
      </c>
      <c r="BC209" s="258">
        <f t="shared" ref="BC209:BC238" si="504">BB209*1000</f>
        <v>2001490</v>
      </c>
      <c r="BD209" s="93"/>
      <c r="BE209" s="93">
        <v>-4.3099999999999996</v>
      </c>
      <c r="BF209" s="37">
        <f t="shared" ref="BF209:BF238" si="505">BC209+BD209+BE209</f>
        <v>2001485.69</v>
      </c>
      <c r="BG209" s="30"/>
      <c r="BH209" s="30"/>
      <c r="BI209" s="26">
        <f t="shared" ref="BI209:BI238" si="506">BF209+BG209+BH209</f>
        <v>2001485.69</v>
      </c>
      <c r="BJ209" s="37">
        <v>2007230</v>
      </c>
      <c r="BK209" s="93"/>
      <c r="BL209" s="98">
        <v>2001.49</v>
      </c>
      <c r="BM209" s="93"/>
      <c r="BN209" s="259">
        <f t="shared" si="445"/>
        <v>2001.49</v>
      </c>
      <c r="BO209" s="226">
        <f t="shared" si="503"/>
        <v>2007230</v>
      </c>
      <c r="BP209" s="161"/>
      <c r="BQ209" s="93">
        <v>4.41</v>
      </c>
      <c r="BR209" s="226">
        <f t="shared" si="493"/>
        <v>4.41</v>
      </c>
      <c r="BS209" s="30">
        <f t="shared" si="499"/>
        <v>2007234.41</v>
      </c>
      <c r="BT209" s="93"/>
      <c r="BU209" s="93"/>
      <c r="BV209" s="93"/>
      <c r="BW209" s="93"/>
      <c r="BX209" s="93"/>
      <c r="BY209" s="94"/>
      <c r="BZ209" s="230"/>
      <c r="CA209" s="30">
        <f t="shared" si="501"/>
        <v>2007234.41</v>
      </c>
      <c r="CB209" s="93"/>
      <c r="CC209" s="93"/>
      <c r="CD209" s="93"/>
      <c r="CE209" s="93">
        <v>105643.92</v>
      </c>
      <c r="CF209" s="226">
        <f t="shared" si="494"/>
        <v>105643.92</v>
      </c>
      <c r="CG209" s="30">
        <f t="shared" si="502"/>
        <v>2112878.33</v>
      </c>
      <c r="CH209" s="93"/>
      <c r="CI209" s="93"/>
      <c r="CJ209" s="93"/>
      <c r="CK209" s="93"/>
      <c r="CL209" s="93"/>
      <c r="CM209" s="93"/>
      <c r="CN209" s="93"/>
      <c r="CO209" s="93"/>
      <c r="CP209" s="93"/>
      <c r="CQ209" s="177"/>
      <c r="CR209" s="226">
        <f t="shared" si="495"/>
        <v>0</v>
      </c>
      <c r="CS209" s="30">
        <f t="shared" si="500"/>
        <v>2112878.33</v>
      </c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226">
        <f t="shared" si="496"/>
        <v>0</v>
      </c>
      <c r="DF209" s="226">
        <f t="shared" si="497"/>
        <v>2112878.33</v>
      </c>
      <c r="DG209" s="367">
        <f t="shared" si="498"/>
        <v>105648.33</v>
      </c>
    </row>
    <row r="210" spans="1:111" s="125" customFormat="1" ht="48" x14ac:dyDescent="0.25">
      <c r="A210" s="39" t="s">
        <v>351</v>
      </c>
      <c r="B210" s="124" t="s">
        <v>352</v>
      </c>
      <c r="C210" s="136"/>
      <c r="D210" s="136"/>
      <c r="E210" s="136"/>
      <c r="F210" s="136"/>
      <c r="G210" s="136"/>
      <c r="H210" s="137"/>
      <c r="I210" s="137"/>
      <c r="J210" s="120"/>
      <c r="K210" s="121"/>
      <c r="L210" s="93"/>
      <c r="M210" s="93"/>
      <c r="N210" s="19"/>
      <c r="O210" s="20"/>
      <c r="P210" s="93"/>
      <c r="Q210" s="122"/>
      <c r="R210" s="19"/>
      <c r="S210" s="122"/>
      <c r="T210" s="22"/>
      <c r="U210" s="85"/>
      <c r="V210" s="92"/>
      <c r="W210" s="93"/>
      <c r="X210" s="25"/>
      <c r="Y210" s="93"/>
      <c r="Z210" s="94"/>
      <c r="AA210" s="93"/>
      <c r="AB210" s="27"/>
      <c r="AC210" s="28"/>
      <c r="AD210" s="93"/>
      <c r="AE210" s="29"/>
      <c r="AF210" s="95"/>
      <c r="AG210" s="31"/>
      <c r="AH210" s="93"/>
      <c r="AI210" s="41"/>
      <c r="AJ210" s="30"/>
      <c r="AK210" s="32"/>
      <c r="AL210" s="93"/>
      <c r="AM210" s="7"/>
      <c r="AN210" s="88"/>
      <c r="AO210" s="93"/>
      <c r="AP210" s="42"/>
      <c r="AQ210" s="89"/>
      <c r="AR210" s="93"/>
      <c r="AS210" s="43"/>
      <c r="AT210" s="90"/>
      <c r="AU210" s="93"/>
      <c r="AV210" s="44"/>
      <c r="AW210" s="96">
        <v>99.15</v>
      </c>
      <c r="AX210" s="95"/>
      <c r="AY210" s="256">
        <f t="shared" si="443"/>
        <v>99.15</v>
      </c>
      <c r="AZ210" s="97">
        <v>99.15</v>
      </c>
      <c r="BA210" s="95"/>
      <c r="BB210" s="257">
        <f t="shared" si="444"/>
        <v>99.15</v>
      </c>
      <c r="BC210" s="258">
        <f t="shared" si="504"/>
        <v>99150</v>
      </c>
      <c r="BD210" s="93">
        <v>0.6</v>
      </c>
      <c r="BE210" s="93"/>
      <c r="BF210" s="37">
        <f t="shared" si="505"/>
        <v>99150.6</v>
      </c>
      <c r="BG210" s="30"/>
      <c r="BH210" s="30"/>
      <c r="BI210" s="26">
        <f t="shared" si="506"/>
        <v>99150.6</v>
      </c>
      <c r="BJ210" s="37">
        <v>159910</v>
      </c>
      <c r="BK210" s="93"/>
      <c r="BL210" s="98">
        <v>99.15</v>
      </c>
      <c r="BM210" s="93"/>
      <c r="BN210" s="259">
        <f t="shared" si="445"/>
        <v>99.15</v>
      </c>
      <c r="BO210" s="226">
        <f t="shared" si="503"/>
        <v>159910</v>
      </c>
      <c r="BP210" s="161"/>
      <c r="BQ210" s="93">
        <v>0.97</v>
      </c>
      <c r="BR210" s="226">
        <f t="shared" si="493"/>
        <v>0.97</v>
      </c>
      <c r="BS210" s="30">
        <f t="shared" si="499"/>
        <v>159910.97</v>
      </c>
      <c r="BT210" s="93"/>
      <c r="BU210" s="93"/>
      <c r="BV210" s="93"/>
      <c r="BW210" s="93">
        <v>4032.67</v>
      </c>
      <c r="BX210" s="93"/>
      <c r="BY210" s="94"/>
      <c r="BZ210" s="230"/>
      <c r="CA210" s="30">
        <f t="shared" si="501"/>
        <v>163943.64000000001</v>
      </c>
      <c r="CB210" s="93">
        <v>10100.36</v>
      </c>
      <c r="CC210" s="93">
        <v>33480.800000000003</v>
      </c>
      <c r="CD210" s="93">
        <v>25110.6</v>
      </c>
      <c r="CE210" s="93">
        <v>8370.2000000000007</v>
      </c>
      <c r="CF210" s="226">
        <f t="shared" si="494"/>
        <v>77061.960000000006</v>
      </c>
      <c r="CG210" s="30">
        <f t="shared" si="502"/>
        <v>241005.6</v>
      </c>
      <c r="CH210" s="93">
        <v>78994.399999999994</v>
      </c>
      <c r="CI210" s="93"/>
      <c r="CJ210" s="93"/>
      <c r="CK210" s="93"/>
      <c r="CL210" s="93"/>
      <c r="CM210" s="93"/>
      <c r="CN210" s="93"/>
      <c r="CO210" s="93"/>
      <c r="CP210" s="93"/>
      <c r="CQ210" s="177"/>
      <c r="CR210" s="226">
        <f t="shared" si="495"/>
        <v>78994.399999999994</v>
      </c>
      <c r="CS210" s="30">
        <f t="shared" si="500"/>
        <v>320000</v>
      </c>
      <c r="CT210" s="93"/>
      <c r="CU210" s="93"/>
      <c r="CV210" s="93"/>
      <c r="CW210" s="93"/>
      <c r="CX210" s="93">
        <f>25110.6+38188.4</f>
        <v>63299</v>
      </c>
      <c r="CY210" s="93"/>
      <c r="CZ210" s="93">
        <v>8370.2000000000007</v>
      </c>
      <c r="DA210" s="93"/>
      <c r="DB210" s="93"/>
      <c r="DC210" s="93"/>
      <c r="DD210" s="93"/>
      <c r="DE210" s="226">
        <f t="shared" si="496"/>
        <v>71669.2</v>
      </c>
      <c r="DF210" s="226">
        <f t="shared" si="497"/>
        <v>391669.2</v>
      </c>
      <c r="DG210" s="367">
        <f t="shared" si="498"/>
        <v>227726.53000000003</v>
      </c>
    </row>
    <row r="211" spans="1:111" s="125" customFormat="1" ht="60" x14ac:dyDescent="0.25">
      <c r="A211" s="39" t="s">
        <v>353</v>
      </c>
      <c r="B211" s="124" t="s">
        <v>354</v>
      </c>
      <c r="C211" s="136"/>
      <c r="D211" s="136"/>
      <c r="E211" s="136"/>
      <c r="F211" s="136"/>
      <c r="G211" s="136"/>
      <c r="H211" s="137"/>
      <c r="I211" s="137"/>
      <c r="J211" s="120"/>
      <c r="K211" s="121"/>
      <c r="L211" s="93"/>
      <c r="M211" s="93"/>
      <c r="N211" s="19"/>
      <c r="O211" s="20"/>
      <c r="P211" s="93"/>
      <c r="Q211" s="122"/>
      <c r="R211" s="19"/>
      <c r="S211" s="122"/>
      <c r="T211" s="22"/>
      <c r="U211" s="85"/>
      <c r="V211" s="92"/>
      <c r="W211" s="93"/>
      <c r="X211" s="25"/>
      <c r="Y211" s="93"/>
      <c r="Z211" s="94"/>
      <c r="AA211" s="93"/>
      <c r="AB211" s="27"/>
      <c r="AC211" s="28"/>
      <c r="AD211" s="93"/>
      <c r="AE211" s="29"/>
      <c r="AF211" s="95"/>
      <c r="AG211" s="31"/>
      <c r="AH211" s="93"/>
      <c r="AI211" s="41"/>
      <c r="AJ211" s="30"/>
      <c r="AK211" s="32"/>
      <c r="AL211" s="93"/>
      <c r="AM211" s="7"/>
      <c r="AN211" s="88"/>
      <c r="AO211" s="93"/>
      <c r="AP211" s="42"/>
      <c r="AQ211" s="89"/>
      <c r="AR211" s="93"/>
      <c r="AS211" s="43"/>
      <c r="AT211" s="90"/>
      <c r="AU211" s="93"/>
      <c r="AV211" s="44"/>
      <c r="AW211" s="96"/>
      <c r="AX211" s="95">
        <v>868.57</v>
      </c>
      <c r="AY211" s="256">
        <f t="shared" si="443"/>
        <v>868.57</v>
      </c>
      <c r="AZ211" s="97"/>
      <c r="BA211" s="95">
        <v>868.57</v>
      </c>
      <c r="BB211" s="257">
        <f t="shared" si="444"/>
        <v>868.57</v>
      </c>
      <c r="BC211" s="258">
        <f t="shared" si="504"/>
        <v>868570</v>
      </c>
      <c r="BD211" s="93"/>
      <c r="BE211" s="93"/>
      <c r="BF211" s="37">
        <f t="shared" si="505"/>
        <v>868570</v>
      </c>
      <c r="BG211" s="30"/>
      <c r="BH211" s="30">
        <v>0.97</v>
      </c>
      <c r="BI211" s="26">
        <f t="shared" si="506"/>
        <v>868570.97</v>
      </c>
      <c r="BJ211" s="37">
        <v>868570</v>
      </c>
      <c r="BK211" s="93">
        <v>99400</v>
      </c>
      <c r="BL211" s="98"/>
      <c r="BM211" s="93">
        <v>868.57</v>
      </c>
      <c r="BN211" s="259">
        <f t="shared" si="445"/>
        <v>868.57</v>
      </c>
      <c r="BO211" s="226">
        <f t="shared" si="503"/>
        <v>967970</v>
      </c>
      <c r="BP211" s="161"/>
      <c r="BQ211" s="93">
        <v>-0.7</v>
      </c>
      <c r="BR211" s="226">
        <f t="shared" si="493"/>
        <v>-0.7</v>
      </c>
      <c r="BS211" s="30">
        <f t="shared" si="499"/>
        <v>967969.3</v>
      </c>
      <c r="BT211" s="93"/>
      <c r="BU211" s="93"/>
      <c r="BV211" s="93">
        <v>81585.399999999994</v>
      </c>
      <c r="BW211" s="93"/>
      <c r="BX211" s="93"/>
      <c r="BY211" s="94"/>
      <c r="BZ211" s="230"/>
      <c r="CA211" s="30">
        <f t="shared" si="501"/>
        <v>1049554.7</v>
      </c>
      <c r="CB211" s="93"/>
      <c r="CC211" s="93"/>
      <c r="CD211" s="93"/>
      <c r="CE211" s="93"/>
      <c r="CF211" s="226">
        <f t="shared" si="494"/>
        <v>0</v>
      </c>
      <c r="CG211" s="30">
        <f t="shared" si="502"/>
        <v>1049554.7</v>
      </c>
      <c r="CH211" s="93"/>
      <c r="CI211" s="93"/>
      <c r="CJ211" s="93"/>
      <c r="CK211" s="93"/>
      <c r="CL211" s="93"/>
      <c r="CM211" s="93"/>
      <c r="CN211" s="93"/>
      <c r="CO211" s="93"/>
      <c r="CP211" s="93"/>
      <c r="CQ211" s="177"/>
      <c r="CR211" s="226">
        <f t="shared" si="495"/>
        <v>0</v>
      </c>
      <c r="CS211" s="30">
        <f t="shared" si="500"/>
        <v>1049554.7</v>
      </c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226">
        <f t="shared" si="496"/>
        <v>0</v>
      </c>
      <c r="DF211" s="226">
        <f t="shared" si="497"/>
        <v>1049554.7</v>
      </c>
      <c r="DG211" s="367">
        <f t="shared" si="498"/>
        <v>-0.7</v>
      </c>
    </row>
    <row r="212" spans="1:111" s="125" customFormat="1" ht="25.5" x14ac:dyDescent="0.25">
      <c r="A212" s="58" t="s">
        <v>355</v>
      </c>
      <c r="B212" s="143" t="s">
        <v>356</v>
      </c>
      <c r="C212" s="11">
        <f>C216+C217</f>
        <v>890</v>
      </c>
      <c r="D212" s="12">
        <f>D216+D217</f>
        <v>500</v>
      </c>
      <c r="E212" s="13">
        <f>E216+E217</f>
        <v>0</v>
      </c>
      <c r="F212" s="14">
        <f>F216+F217</f>
        <v>890</v>
      </c>
      <c r="G212" s="11">
        <f>G216+G217</f>
        <v>890</v>
      </c>
      <c r="H212" s="93">
        <f t="shared" ref="H212:Q212" si="507">H216+H218</f>
        <v>850</v>
      </c>
      <c r="I212" s="93">
        <f t="shared" si="507"/>
        <v>850</v>
      </c>
      <c r="J212" s="120">
        <f t="shared" si="507"/>
        <v>850</v>
      </c>
      <c r="K212" s="121">
        <f t="shared" si="507"/>
        <v>850</v>
      </c>
      <c r="L212" s="93">
        <f t="shared" si="507"/>
        <v>0</v>
      </c>
      <c r="M212" s="93">
        <f t="shared" si="507"/>
        <v>0</v>
      </c>
      <c r="N212" s="120">
        <f t="shared" si="507"/>
        <v>850</v>
      </c>
      <c r="O212" s="121">
        <f t="shared" si="507"/>
        <v>850</v>
      </c>
      <c r="P212" s="93">
        <f t="shared" si="507"/>
        <v>0</v>
      </c>
      <c r="Q212" s="122">
        <f t="shared" si="507"/>
        <v>0</v>
      </c>
      <c r="R212" s="19">
        <f t="shared" si="491"/>
        <v>850</v>
      </c>
      <c r="S212" s="122">
        <f>S216+S218</f>
        <v>0</v>
      </c>
      <c r="T212" s="22">
        <f t="shared" si="490"/>
        <v>850</v>
      </c>
      <c r="U212" s="85">
        <f>U216+U218</f>
        <v>850</v>
      </c>
      <c r="V212" s="92">
        <f>V216+V218</f>
        <v>0</v>
      </c>
      <c r="W212" s="93">
        <f>W216+W218</f>
        <v>-430</v>
      </c>
      <c r="X212" s="25">
        <f t="shared" si="473"/>
        <v>420</v>
      </c>
      <c r="Y212" s="93">
        <f>Y216+Y218</f>
        <v>0</v>
      </c>
      <c r="Z212" s="94">
        <f>Z216+Z218</f>
        <v>850</v>
      </c>
      <c r="AA212" s="93">
        <f>AA216+AA218</f>
        <v>0</v>
      </c>
      <c r="AB212" s="27">
        <f t="shared" si="472"/>
        <v>850</v>
      </c>
      <c r="AC212" s="28">
        <f>AC216+AC218</f>
        <v>750</v>
      </c>
      <c r="AD212" s="93">
        <f>AD216+AD218</f>
        <v>0</v>
      </c>
      <c r="AE212" s="29">
        <f t="shared" si="469"/>
        <v>750</v>
      </c>
      <c r="AF212" s="95">
        <f>AF216+AF218</f>
        <v>750</v>
      </c>
      <c r="AG212" s="31">
        <f>AG216+AG218+AG213</f>
        <v>91945.11</v>
      </c>
      <c r="AH212" s="93">
        <f>AH216+AH218+AH213</f>
        <v>-91400</v>
      </c>
      <c r="AI212" s="41">
        <f t="shared" si="470"/>
        <v>545.11000000000058</v>
      </c>
      <c r="AJ212" s="30">
        <f>AJ216+AJ218+AJ213</f>
        <v>750</v>
      </c>
      <c r="AK212" s="296">
        <f>AK216+AK218</f>
        <v>561.28</v>
      </c>
      <c r="AL212" s="93">
        <f>AL216+AL218</f>
        <v>0</v>
      </c>
      <c r="AM212" s="7">
        <f t="shared" si="471"/>
        <v>561.28</v>
      </c>
      <c r="AN212" s="88" t="e">
        <f>AN216+AN218+#REF!+#REF!</f>
        <v>#REF!</v>
      </c>
      <c r="AO212" s="93" t="e">
        <f>AO216+AO218+#REF!+#REF!</f>
        <v>#REF!</v>
      </c>
      <c r="AP212" s="42" t="e">
        <f t="shared" si="446"/>
        <v>#REF!</v>
      </c>
      <c r="AQ212" s="89" t="e">
        <f>AQ216+AQ218+#REF!+#REF!</f>
        <v>#REF!</v>
      </c>
      <c r="AR212" s="93" t="e">
        <f>AR216+AR218+#REF!+#REF!</f>
        <v>#REF!</v>
      </c>
      <c r="AS212" s="43" t="e">
        <f t="shared" si="447"/>
        <v>#REF!</v>
      </c>
      <c r="AT212" s="90" t="e">
        <f>AT216+AT218+#REF!+#REF!</f>
        <v>#REF!</v>
      </c>
      <c r="AU212" s="93" t="e">
        <f>AU216+AU218+#REF!+#REF!</f>
        <v>#REF!</v>
      </c>
      <c r="AV212" s="44" t="e">
        <f t="shared" si="448"/>
        <v>#REF!</v>
      </c>
      <c r="AW212" s="96">
        <f>AW216+AW218+AW215</f>
        <v>562.6</v>
      </c>
      <c r="AX212" s="95">
        <f>AX216+AX218+AX215</f>
        <v>0</v>
      </c>
      <c r="AY212" s="256">
        <f t="shared" si="443"/>
        <v>562.6</v>
      </c>
      <c r="AZ212" s="97">
        <f t="shared" ref="AZ212:BA212" si="508">AZ216+AZ218+AZ215</f>
        <v>562.6</v>
      </c>
      <c r="BA212" s="95">
        <f t="shared" si="508"/>
        <v>0</v>
      </c>
      <c r="BB212" s="257">
        <f t="shared" si="444"/>
        <v>562.6</v>
      </c>
      <c r="BC212" s="258">
        <f t="shared" si="504"/>
        <v>562600</v>
      </c>
      <c r="BD212" s="93">
        <f t="shared" ref="BD212:BE212" si="509">BD216+BD218</f>
        <v>0</v>
      </c>
      <c r="BE212" s="93">
        <f t="shared" si="509"/>
        <v>2.81</v>
      </c>
      <c r="BF212" s="37">
        <f t="shared" si="505"/>
        <v>562602.81000000006</v>
      </c>
      <c r="BG212" s="30">
        <f t="shared" ref="BG212:BH212" si="510">BG216+BG218</f>
        <v>0</v>
      </c>
      <c r="BH212" s="30">
        <f t="shared" si="510"/>
        <v>0</v>
      </c>
      <c r="BI212" s="26">
        <f t="shared" si="506"/>
        <v>562602.81000000006</v>
      </c>
      <c r="BJ212" s="37">
        <f t="shared" ref="BJ212" si="511">BJ216+BJ218</f>
        <v>703780</v>
      </c>
      <c r="BK212" s="93">
        <f t="shared" ref="BK212" si="512">BK216+BK218</f>
        <v>0</v>
      </c>
      <c r="BL212" s="98">
        <f t="shared" ref="BL212:BM212" si="513">BL216+BL218+BL215</f>
        <v>562.6</v>
      </c>
      <c r="BM212" s="93">
        <f t="shared" si="513"/>
        <v>0</v>
      </c>
      <c r="BN212" s="259">
        <f t="shared" si="445"/>
        <v>562.6</v>
      </c>
      <c r="BO212" s="226">
        <f t="shared" si="503"/>
        <v>703780</v>
      </c>
      <c r="BP212" s="161">
        <f t="shared" ref="BP212:BQ212" si="514">BP216+BP218</f>
        <v>0</v>
      </c>
      <c r="BQ212" s="93">
        <f t="shared" si="514"/>
        <v>3.24</v>
      </c>
      <c r="BR212" s="226">
        <f t="shared" si="493"/>
        <v>3.24</v>
      </c>
      <c r="BS212" s="30">
        <f t="shared" si="499"/>
        <v>703783.24</v>
      </c>
      <c r="BT212" s="93">
        <f>BT216+BT218+BT229</f>
        <v>0</v>
      </c>
      <c r="BU212" s="93">
        <f t="shared" ref="BU212:CE212" si="515">BU216+BU218+BU229</f>
        <v>45719.11</v>
      </c>
      <c r="BV212" s="93">
        <f t="shared" si="515"/>
        <v>0</v>
      </c>
      <c r="BW212" s="93">
        <f t="shared" si="515"/>
        <v>0</v>
      </c>
      <c r="BX212" s="93">
        <f t="shared" si="515"/>
        <v>15405510.98</v>
      </c>
      <c r="BY212" s="94">
        <f t="shared" si="515"/>
        <v>0</v>
      </c>
      <c r="BZ212" s="230"/>
      <c r="CA212" s="30">
        <f t="shared" si="501"/>
        <v>16155013.33</v>
      </c>
      <c r="CB212" s="93">
        <f t="shared" si="515"/>
        <v>0</v>
      </c>
      <c r="CC212" s="93">
        <f t="shared" si="515"/>
        <v>0</v>
      </c>
      <c r="CD212" s="93">
        <f t="shared" si="515"/>
        <v>0</v>
      </c>
      <c r="CE212" s="93">
        <f t="shared" si="515"/>
        <v>0</v>
      </c>
      <c r="CF212" s="226">
        <f t="shared" si="494"/>
        <v>0</v>
      </c>
      <c r="CG212" s="30">
        <f t="shared" si="502"/>
        <v>16155013.33</v>
      </c>
      <c r="CH212" s="93">
        <f>CH216+CH218+CH229+CH230+CH231</f>
        <v>0</v>
      </c>
      <c r="CI212" s="93">
        <f t="shared" ref="CI212:CQ212" si="516">CI216+CI218+CI229+CI230+CI231</f>
        <v>0</v>
      </c>
      <c r="CJ212" s="93">
        <f t="shared" si="516"/>
        <v>0</v>
      </c>
      <c r="CK212" s="93">
        <f t="shared" si="516"/>
        <v>0</v>
      </c>
      <c r="CL212" s="93">
        <f t="shared" si="516"/>
        <v>0</v>
      </c>
      <c r="CM212" s="93">
        <f t="shared" si="516"/>
        <v>1405807.28</v>
      </c>
      <c r="CN212" s="93">
        <f t="shared" si="516"/>
        <v>5701761.6900000004</v>
      </c>
      <c r="CO212" s="93">
        <f t="shared" si="516"/>
        <v>0</v>
      </c>
      <c r="CP212" s="93">
        <f t="shared" si="516"/>
        <v>0</v>
      </c>
      <c r="CQ212" s="177">
        <f t="shared" si="516"/>
        <v>0</v>
      </c>
      <c r="CR212" s="226">
        <f t="shared" si="495"/>
        <v>7107568.9700000007</v>
      </c>
      <c r="CS212" s="30">
        <f t="shared" si="500"/>
        <v>23262582.300000001</v>
      </c>
      <c r="CT212" s="93">
        <f>CT216+CT218+CT229+CT230+CT231+CT214</f>
        <v>104160</v>
      </c>
      <c r="CU212" s="93">
        <f t="shared" ref="CU212:DD212" si="517">CU216+CU218+CU229+CU230+CU231+CU214</f>
        <v>0</v>
      </c>
      <c r="CV212" s="93">
        <f t="shared" si="517"/>
        <v>0</v>
      </c>
      <c r="CW212" s="93">
        <f t="shared" si="517"/>
        <v>-5701761.6900000004</v>
      </c>
      <c r="CX212" s="93">
        <f t="shared" si="517"/>
        <v>1426700</v>
      </c>
      <c r="CY212" s="93">
        <f t="shared" si="517"/>
        <v>0</v>
      </c>
      <c r="CZ212" s="93">
        <f t="shared" si="517"/>
        <v>0</v>
      </c>
      <c r="DA212" s="93">
        <f t="shared" si="517"/>
        <v>0</v>
      </c>
      <c r="DB212" s="93">
        <f t="shared" si="517"/>
        <v>0</v>
      </c>
      <c r="DC212" s="93">
        <f t="shared" si="517"/>
        <v>0</v>
      </c>
      <c r="DD212" s="93">
        <f t="shared" si="517"/>
        <v>0</v>
      </c>
      <c r="DE212" s="226">
        <f t="shared" si="496"/>
        <v>-4170901.6900000004</v>
      </c>
      <c r="DF212" s="226">
        <f t="shared" si="497"/>
        <v>19091680.609999999</v>
      </c>
      <c r="DG212" s="367">
        <f t="shared" si="498"/>
        <v>2936670.5200000005</v>
      </c>
    </row>
    <row r="213" spans="1:111" s="125" customFormat="1" ht="60" hidden="1" x14ac:dyDescent="0.25">
      <c r="A213" s="73" t="s">
        <v>357</v>
      </c>
      <c r="B213" s="59" t="s">
        <v>358</v>
      </c>
      <c r="C213" s="11"/>
      <c r="D213" s="12"/>
      <c r="E213" s="13"/>
      <c r="F213" s="14"/>
      <c r="G213" s="11"/>
      <c r="H213" s="93"/>
      <c r="I213" s="93"/>
      <c r="J213" s="120"/>
      <c r="K213" s="121"/>
      <c r="L213" s="93"/>
      <c r="M213" s="93"/>
      <c r="N213" s="120"/>
      <c r="O213" s="121"/>
      <c r="P213" s="93"/>
      <c r="Q213" s="122"/>
      <c r="R213" s="19"/>
      <c r="S213" s="122"/>
      <c r="T213" s="22"/>
      <c r="U213" s="85"/>
      <c r="V213" s="92"/>
      <c r="W213" s="93"/>
      <c r="X213" s="25"/>
      <c r="Y213" s="93"/>
      <c r="Z213" s="94"/>
      <c r="AA213" s="93"/>
      <c r="AB213" s="27"/>
      <c r="AC213" s="28"/>
      <c r="AD213" s="93"/>
      <c r="AE213" s="29"/>
      <c r="AF213" s="95"/>
      <c r="AG213" s="31">
        <v>91400</v>
      </c>
      <c r="AH213" s="93">
        <v>-91400</v>
      </c>
      <c r="AI213" s="41">
        <f t="shared" si="470"/>
        <v>0</v>
      </c>
      <c r="AJ213" s="30"/>
      <c r="AK213" s="296">
        <v>0</v>
      </c>
      <c r="AL213" s="93"/>
      <c r="AM213" s="7">
        <f t="shared" si="471"/>
        <v>0</v>
      </c>
      <c r="AN213" s="88"/>
      <c r="AO213" s="93"/>
      <c r="AP213" s="42">
        <f t="shared" si="446"/>
        <v>0</v>
      </c>
      <c r="AQ213" s="89"/>
      <c r="AR213" s="93"/>
      <c r="AS213" s="43">
        <f t="shared" si="447"/>
        <v>0</v>
      </c>
      <c r="AT213" s="90"/>
      <c r="AU213" s="93"/>
      <c r="AV213" s="44">
        <f t="shared" si="448"/>
        <v>0</v>
      </c>
      <c r="AW213" s="96"/>
      <c r="AX213" s="95"/>
      <c r="AY213" s="256">
        <f t="shared" si="443"/>
        <v>0</v>
      </c>
      <c r="AZ213" s="97"/>
      <c r="BA213" s="95"/>
      <c r="BB213" s="257">
        <f t="shared" si="444"/>
        <v>0</v>
      </c>
      <c r="BC213" s="258">
        <f t="shared" si="504"/>
        <v>0</v>
      </c>
      <c r="BD213" s="93"/>
      <c r="BE213" s="93"/>
      <c r="BF213" s="37">
        <f t="shared" si="505"/>
        <v>0</v>
      </c>
      <c r="BG213" s="30"/>
      <c r="BH213" s="30"/>
      <c r="BI213" s="26">
        <f t="shared" si="506"/>
        <v>0</v>
      </c>
      <c r="BJ213" s="37"/>
      <c r="BK213" s="93"/>
      <c r="BL213" s="98"/>
      <c r="BM213" s="93"/>
      <c r="BN213" s="259">
        <f t="shared" si="445"/>
        <v>0</v>
      </c>
      <c r="BO213" s="226">
        <f t="shared" si="503"/>
        <v>0</v>
      </c>
      <c r="BP213" s="161"/>
      <c r="BQ213" s="93"/>
      <c r="BR213" s="226">
        <f t="shared" si="493"/>
        <v>0</v>
      </c>
      <c r="BS213" s="30">
        <f t="shared" si="499"/>
        <v>0</v>
      </c>
      <c r="BT213" s="93"/>
      <c r="BU213" s="93"/>
      <c r="BV213" s="93"/>
      <c r="BW213" s="93"/>
      <c r="BX213" s="93"/>
      <c r="BY213" s="94"/>
      <c r="BZ213" s="230"/>
      <c r="CA213" s="30">
        <f t="shared" si="501"/>
        <v>0</v>
      </c>
      <c r="CB213" s="93"/>
      <c r="CC213" s="93"/>
      <c r="CD213" s="93"/>
      <c r="CE213" s="93"/>
      <c r="CF213" s="226">
        <f t="shared" si="494"/>
        <v>0</v>
      </c>
      <c r="CG213" s="30">
        <f t="shared" si="502"/>
        <v>0</v>
      </c>
      <c r="CH213" s="93"/>
      <c r="CI213" s="93"/>
      <c r="CJ213" s="93"/>
      <c r="CK213" s="93"/>
      <c r="CL213" s="93"/>
      <c r="CM213" s="93"/>
      <c r="CN213" s="93"/>
      <c r="CO213" s="93"/>
      <c r="CP213" s="93"/>
      <c r="CQ213" s="177"/>
      <c r="CR213" s="226">
        <f t="shared" si="495"/>
        <v>0</v>
      </c>
      <c r="CS213" s="30">
        <f t="shared" si="500"/>
        <v>0</v>
      </c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226">
        <f t="shared" si="496"/>
        <v>0</v>
      </c>
      <c r="DF213" s="226">
        <f t="shared" si="497"/>
        <v>0</v>
      </c>
      <c r="DG213" s="367">
        <f t="shared" si="498"/>
        <v>0</v>
      </c>
    </row>
    <row r="214" spans="1:111" s="125" customFormat="1" ht="120" x14ac:dyDescent="0.25">
      <c r="A214" s="249" t="s">
        <v>458</v>
      </c>
      <c r="B214" s="59" t="s">
        <v>459</v>
      </c>
      <c r="C214" s="11"/>
      <c r="D214" s="12"/>
      <c r="E214" s="13"/>
      <c r="F214" s="14"/>
      <c r="G214" s="11"/>
      <c r="H214" s="93"/>
      <c r="I214" s="93"/>
      <c r="J214" s="120"/>
      <c r="K214" s="121"/>
      <c r="L214" s="93"/>
      <c r="M214" s="93"/>
      <c r="N214" s="120"/>
      <c r="O214" s="121"/>
      <c r="P214" s="93"/>
      <c r="Q214" s="122"/>
      <c r="R214" s="19"/>
      <c r="S214" s="122"/>
      <c r="T214" s="22"/>
      <c r="U214" s="85"/>
      <c r="V214" s="92"/>
      <c r="W214" s="93"/>
      <c r="X214" s="25"/>
      <c r="Y214" s="93"/>
      <c r="Z214" s="94"/>
      <c r="AA214" s="93"/>
      <c r="AB214" s="27"/>
      <c r="AC214" s="28"/>
      <c r="AD214" s="93"/>
      <c r="AE214" s="29"/>
      <c r="AF214" s="95"/>
      <c r="AG214" s="31"/>
      <c r="AH214" s="93"/>
      <c r="AI214" s="41"/>
      <c r="AJ214" s="30"/>
      <c r="AK214" s="296"/>
      <c r="AL214" s="93"/>
      <c r="AM214" s="7"/>
      <c r="AN214" s="88"/>
      <c r="AO214" s="93"/>
      <c r="AP214" s="42"/>
      <c r="AQ214" s="89"/>
      <c r="AR214" s="93"/>
      <c r="AS214" s="43"/>
      <c r="AT214" s="90"/>
      <c r="AU214" s="93"/>
      <c r="AV214" s="44"/>
      <c r="AW214" s="96"/>
      <c r="AX214" s="95"/>
      <c r="AY214" s="256"/>
      <c r="AZ214" s="97"/>
      <c r="BA214" s="95"/>
      <c r="BB214" s="257"/>
      <c r="BC214" s="258"/>
      <c r="BD214" s="93"/>
      <c r="BE214" s="93"/>
      <c r="BF214" s="37"/>
      <c r="BG214" s="30"/>
      <c r="BH214" s="30"/>
      <c r="BI214" s="26"/>
      <c r="BJ214" s="37"/>
      <c r="BK214" s="93"/>
      <c r="BL214" s="98"/>
      <c r="BM214" s="93"/>
      <c r="BN214" s="259"/>
      <c r="BO214" s="226"/>
      <c r="BP214" s="161"/>
      <c r="BQ214" s="93"/>
      <c r="BR214" s="226">
        <f t="shared" si="493"/>
        <v>0</v>
      </c>
      <c r="BS214" s="30"/>
      <c r="BT214" s="93"/>
      <c r="BU214" s="93"/>
      <c r="BV214" s="93"/>
      <c r="BW214" s="93"/>
      <c r="BX214" s="93"/>
      <c r="BY214" s="94"/>
      <c r="BZ214" s="230"/>
      <c r="CA214" s="30"/>
      <c r="CB214" s="93"/>
      <c r="CC214" s="93"/>
      <c r="CD214" s="93"/>
      <c r="CE214" s="93"/>
      <c r="CF214" s="226">
        <f t="shared" si="494"/>
        <v>0</v>
      </c>
      <c r="CG214" s="30"/>
      <c r="CH214" s="93"/>
      <c r="CI214" s="93"/>
      <c r="CJ214" s="93"/>
      <c r="CK214" s="93"/>
      <c r="CL214" s="93"/>
      <c r="CM214" s="93"/>
      <c r="CN214" s="93"/>
      <c r="CO214" s="93"/>
      <c r="CP214" s="93"/>
      <c r="CQ214" s="177"/>
      <c r="CR214" s="226">
        <f t="shared" si="495"/>
        <v>0</v>
      </c>
      <c r="CS214" s="30"/>
      <c r="CT214" s="93">
        <v>104160</v>
      </c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226">
        <f t="shared" si="496"/>
        <v>104160</v>
      </c>
      <c r="DF214" s="226">
        <f t="shared" si="497"/>
        <v>104160</v>
      </c>
      <c r="DG214" s="367">
        <f t="shared" si="498"/>
        <v>104160</v>
      </c>
    </row>
    <row r="215" spans="1:111" s="125" customFormat="1" ht="48" hidden="1" x14ac:dyDescent="0.25">
      <c r="A215" s="73" t="s">
        <v>359</v>
      </c>
      <c r="B215" s="59" t="s">
        <v>360</v>
      </c>
      <c r="C215" s="11"/>
      <c r="D215" s="12"/>
      <c r="E215" s="13"/>
      <c r="F215" s="14"/>
      <c r="G215" s="11"/>
      <c r="H215" s="93"/>
      <c r="I215" s="93"/>
      <c r="J215" s="120"/>
      <c r="K215" s="121"/>
      <c r="L215" s="93"/>
      <c r="M215" s="93"/>
      <c r="N215" s="120"/>
      <c r="O215" s="121"/>
      <c r="P215" s="93"/>
      <c r="Q215" s="122"/>
      <c r="R215" s="19"/>
      <c r="S215" s="122"/>
      <c r="T215" s="22"/>
      <c r="U215" s="85"/>
      <c r="V215" s="92"/>
      <c r="W215" s="93"/>
      <c r="X215" s="25"/>
      <c r="Y215" s="93"/>
      <c r="Z215" s="94"/>
      <c r="AA215" s="93"/>
      <c r="AB215" s="27"/>
      <c r="AC215" s="28"/>
      <c r="AD215" s="93"/>
      <c r="AE215" s="29"/>
      <c r="AF215" s="95"/>
      <c r="AG215" s="31"/>
      <c r="AH215" s="93"/>
      <c r="AI215" s="41"/>
      <c r="AJ215" s="30"/>
      <c r="AK215" s="296"/>
      <c r="AL215" s="93"/>
      <c r="AM215" s="7"/>
      <c r="AN215" s="88"/>
      <c r="AO215" s="93"/>
      <c r="AP215" s="42"/>
      <c r="AQ215" s="89"/>
      <c r="AR215" s="93"/>
      <c r="AS215" s="43"/>
      <c r="AT215" s="90"/>
      <c r="AU215" s="93"/>
      <c r="AV215" s="44"/>
      <c r="AW215" s="96"/>
      <c r="AX215" s="95">
        <v>0</v>
      </c>
      <c r="AY215" s="256">
        <f t="shared" si="443"/>
        <v>0</v>
      </c>
      <c r="AZ215" s="97"/>
      <c r="BA215" s="95"/>
      <c r="BB215" s="257">
        <f t="shared" si="444"/>
        <v>0</v>
      </c>
      <c r="BC215" s="258">
        <f t="shared" si="504"/>
        <v>0</v>
      </c>
      <c r="BD215" s="93"/>
      <c r="BE215" s="93"/>
      <c r="BF215" s="37">
        <f t="shared" si="505"/>
        <v>0</v>
      </c>
      <c r="BG215" s="30"/>
      <c r="BH215" s="30"/>
      <c r="BI215" s="26">
        <f t="shared" si="506"/>
        <v>0</v>
      </c>
      <c r="BJ215" s="37"/>
      <c r="BK215" s="93"/>
      <c r="BL215" s="98"/>
      <c r="BM215" s="93"/>
      <c r="BN215" s="259">
        <f t="shared" si="445"/>
        <v>0</v>
      </c>
      <c r="BO215" s="226">
        <f t="shared" si="503"/>
        <v>0</v>
      </c>
      <c r="BP215" s="161"/>
      <c r="BQ215" s="93"/>
      <c r="BR215" s="226">
        <f t="shared" si="493"/>
        <v>0</v>
      </c>
      <c r="BS215" s="30">
        <f t="shared" ref="BS215:BS228" si="518">BO215+BP215+BQ215</f>
        <v>0</v>
      </c>
      <c r="BT215" s="93"/>
      <c r="BU215" s="93"/>
      <c r="BV215" s="93"/>
      <c r="BW215" s="93"/>
      <c r="BX215" s="93"/>
      <c r="BY215" s="94"/>
      <c r="BZ215" s="230"/>
      <c r="CA215" s="30">
        <f t="shared" si="501"/>
        <v>0</v>
      </c>
      <c r="CB215" s="93"/>
      <c r="CC215" s="93"/>
      <c r="CD215" s="93"/>
      <c r="CE215" s="93"/>
      <c r="CF215" s="226">
        <f t="shared" si="494"/>
        <v>0</v>
      </c>
      <c r="CG215" s="30">
        <f t="shared" si="502"/>
        <v>0</v>
      </c>
      <c r="CH215" s="93"/>
      <c r="CI215" s="93"/>
      <c r="CJ215" s="93"/>
      <c r="CK215" s="93"/>
      <c r="CL215" s="93"/>
      <c r="CM215" s="93"/>
      <c r="CN215" s="93"/>
      <c r="CO215" s="93"/>
      <c r="CP215" s="93"/>
      <c r="CQ215" s="177"/>
      <c r="CR215" s="226">
        <f t="shared" si="495"/>
        <v>0</v>
      </c>
      <c r="CS215" s="30">
        <f t="shared" si="500"/>
        <v>0</v>
      </c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226">
        <f t="shared" si="496"/>
        <v>0</v>
      </c>
      <c r="DF215" s="226">
        <f t="shared" si="497"/>
        <v>0</v>
      </c>
      <c r="DG215" s="367">
        <f t="shared" si="498"/>
        <v>0</v>
      </c>
    </row>
    <row r="216" spans="1:111" s="125" customFormat="1" ht="48" x14ac:dyDescent="0.25">
      <c r="A216" s="138" t="s">
        <v>361</v>
      </c>
      <c r="B216" s="371" t="s">
        <v>362</v>
      </c>
      <c r="C216" s="11">
        <v>890</v>
      </c>
      <c r="D216" s="12">
        <v>500</v>
      </c>
      <c r="E216" s="13"/>
      <c r="F216" s="14">
        <v>890</v>
      </c>
      <c r="G216" s="11">
        <v>890</v>
      </c>
      <c r="H216" s="93">
        <v>850</v>
      </c>
      <c r="I216" s="93">
        <v>850</v>
      </c>
      <c r="J216" s="120">
        <v>850</v>
      </c>
      <c r="K216" s="121">
        <v>850</v>
      </c>
      <c r="L216" s="93"/>
      <c r="M216" s="93"/>
      <c r="N216" s="19">
        <f>J216+L216</f>
        <v>850</v>
      </c>
      <c r="O216" s="20">
        <f t="shared" si="492"/>
        <v>850</v>
      </c>
      <c r="P216" s="93"/>
      <c r="Q216" s="122"/>
      <c r="R216" s="19">
        <f t="shared" si="491"/>
        <v>850</v>
      </c>
      <c r="S216" s="122"/>
      <c r="T216" s="22">
        <f t="shared" si="490"/>
        <v>850</v>
      </c>
      <c r="U216" s="85">
        <v>850</v>
      </c>
      <c r="V216" s="92"/>
      <c r="W216" s="93">
        <v>-430</v>
      </c>
      <c r="X216" s="25">
        <f t="shared" si="473"/>
        <v>420</v>
      </c>
      <c r="Y216" s="93"/>
      <c r="Z216" s="94">
        <v>850</v>
      </c>
      <c r="AA216" s="93"/>
      <c r="AB216" s="27">
        <f t="shared" si="472"/>
        <v>850</v>
      </c>
      <c r="AC216" s="28">
        <v>750</v>
      </c>
      <c r="AD216" s="93"/>
      <c r="AE216" s="29">
        <f t="shared" si="469"/>
        <v>750</v>
      </c>
      <c r="AF216" s="95">
        <v>750</v>
      </c>
      <c r="AG216" s="31">
        <v>545.11</v>
      </c>
      <c r="AH216" s="93"/>
      <c r="AI216" s="41">
        <f t="shared" si="470"/>
        <v>545.11</v>
      </c>
      <c r="AJ216" s="30">
        <v>750</v>
      </c>
      <c r="AK216" s="32">
        <v>561.28</v>
      </c>
      <c r="AL216" s="93"/>
      <c r="AM216" s="7">
        <f t="shared" si="471"/>
        <v>561.28</v>
      </c>
      <c r="AN216" s="88">
        <v>545.11</v>
      </c>
      <c r="AO216" s="93"/>
      <c r="AP216" s="42">
        <f t="shared" si="446"/>
        <v>545.11</v>
      </c>
      <c r="AQ216" s="89">
        <v>545.11</v>
      </c>
      <c r="AR216" s="93"/>
      <c r="AS216" s="43">
        <f t="shared" si="447"/>
        <v>545.11</v>
      </c>
      <c r="AT216" s="90">
        <v>545.11</v>
      </c>
      <c r="AU216" s="93"/>
      <c r="AV216" s="44">
        <f t="shared" si="448"/>
        <v>545.11</v>
      </c>
      <c r="AW216" s="96">
        <v>562.6</v>
      </c>
      <c r="AX216" s="95"/>
      <c r="AY216" s="256">
        <f t="shared" ref="AY216:AY238" si="519">AW216+AX216</f>
        <v>562.6</v>
      </c>
      <c r="AZ216" s="97">
        <v>562.6</v>
      </c>
      <c r="BA216" s="95"/>
      <c r="BB216" s="257">
        <f t="shared" ref="BB216:BB238" si="520">AZ216+BA216</f>
        <v>562.6</v>
      </c>
      <c r="BC216" s="258">
        <f t="shared" si="504"/>
        <v>562600</v>
      </c>
      <c r="BD216" s="93"/>
      <c r="BE216" s="93">
        <v>2.81</v>
      </c>
      <c r="BF216" s="37">
        <f t="shared" si="505"/>
        <v>562602.81000000006</v>
      </c>
      <c r="BG216" s="30"/>
      <c r="BH216" s="30"/>
      <c r="BI216" s="26">
        <f t="shared" si="506"/>
        <v>562602.81000000006</v>
      </c>
      <c r="BJ216" s="37">
        <v>703780</v>
      </c>
      <c r="BK216" s="93"/>
      <c r="BL216" s="98">
        <v>562.6</v>
      </c>
      <c r="BM216" s="93"/>
      <c r="BN216" s="259">
        <f t="shared" ref="BN216:BN238" si="521">BL216+BM216</f>
        <v>562.6</v>
      </c>
      <c r="BO216" s="226">
        <f t="shared" si="503"/>
        <v>703780</v>
      </c>
      <c r="BP216" s="161"/>
      <c r="BQ216" s="93">
        <v>3.24</v>
      </c>
      <c r="BR216" s="226">
        <f t="shared" si="493"/>
        <v>3.24</v>
      </c>
      <c r="BS216" s="30">
        <f t="shared" si="518"/>
        <v>703783.24</v>
      </c>
      <c r="BT216" s="93"/>
      <c r="BU216" s="93">
        <v>45719.11</v>
      </c>
      <c r="BV216" s="93"/>
      <c r="BW216" s="93"/>
      <c r="BX216" s="93"/>
      <c r="BY216" s="94"/>
      <c r="BZ216" s="230"/>
      <c r="CA216" s="30">
        <f t="shared" si="501"/>
        <v>749502.35</v>
      </c>
      <c r="CB216" s="93"/>
      <c r="CC216" s="93"/>
      <c r="CD216" s="93"/>
      <c r="CE216" s="93"/>
      <c r="CF216" s="226">
        <f t="shared" si="494"/>
        <v>0</v>
      </c>
      <c r="CG216" s="30">
        <f t="shared" si="502"/>
        <v>749502.35</v>
      </c>
      <c r="CH216" s="93"/>
      <c r="CI216" s="93"/>
      <c r="CJ216" s="93"/>
      <c r="CK216" s="93"/>
      <c r="CL216" s="93"/>
      <c r="CM216" s="93"/>
      <c r="CN216" s="93"/>
      <c r="CO216" s="93"/>
      <c r="CP216" s="93"/>
      <c r="CQ216" s="177"/>
      <c r="CR216" s="226">
        <f t="shared" si="495"/>
        <v>0</v>
      </c>
      <c r="CS216" s="30">
        <f t="shared" si="500"/>
        <v>749502.35</v>
      </c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226">
        <f t="shared" si="496"/>
        <v>0</v>
      </c>
      <c r="DF216" s="226">
        <f t="shared" si="497"/>
        <v>749502.35</v>
      </c>
      <c r="DG216" s="367">
        <f t="shared" si="498"/>
        <v>3.24</v>
      </c>
    </row>
    <row r="217" spans="1:111" s="125" customFormat="1" ht="0.75" customHeight="1" x14ac:dyDescent="0.25">
      <c r="A217" s="139"/>
      <c r="B217" s="140"/>
      <c r="C217" s="11"/>
      <c r="D217" s="12"/>
      <c r="E217" s="13"/>
      <c r="F217" s="14"/>
      <c r="G217" s="11"/>
      <c r="H217" s="93"/>
      <c r="I217" s="93"/>
      <c r="J217" s="120"/>
      <c r="K217" s="121"/>
      <c r="L217" s="93"/>
      <c r="M217" s="93"/>
      <c r="N217" s="19">
        <f>J217+L217</f>
        <v>0</v>
      </c>
      <c r="O217" s="20">
        <f t="shared" si="492"/>
        <v>0</v>
      </c>
      <c r="P217" s="93"/>
      <c r="Q217" s="122"/>
      <c r="R217" s="19">
        <f t="shared" si="491"/>
        <v>0</v>
      </c>
      <c r="S217" s="122"/>
      <c r="T217" s="22">
        <f t="shared" si="490"/>
        <v>0</v>
      </c>
      <c r="U217" s="85"/>
      <c r="V217" s="92"/>
      <c r="W217" s="93"/>
      <c r="X217" s="25">
        <f t="shared" si="473"/>
        <v>0</v>
      </c>
      <c r="Y217" s="93"/>
      <c r="Z217" s="94"/>
      <c r="AA217" s="93"/>
      <c r="AB217" s="27">
        <f t="shared" si="472"/>
        <v>0</v>
      </c>
      <c r="AC217" s="28"/>
      <c r="AD217" s="93"/>
      <c r="AE217" s="29">
        <f t="shared" si="469"/>
        <v>0</v>
      </c>
      <c r="AF217" s="95"/>
      <c r="AG217" s="31"/>
      <c r="AH217" s="93"/>
      <c r="AI217" s="41">
        <f t="shared" si="470"/>
        <v>0</v>
      </c>
      <c r="AJ217" s="30"/>
      <c r="AK217" s="32"/>
      <c r="AL217" s="93"/>
      <c r="AM217" s="7">
        <f t="shared" si="471"/>
        <v>0</v>
      </c>
      <c r="AN217" s="88"/>
      <c r="AO217" s="93"/>
      <c r="AP217" s="42">
        <f t="shared" si="446"/>
        <v>0</v>
      </c>
      <c r="AQ217" s="89"/>
      <c r="AR217" s="93"/>
      <c r="AS217" s="43">
        <f t="shared" si="447"/>
        <v>0</v>
      </c>
      <c r="AT217" s="90"/>
      <c r="AU217" s="93"/>
      <c r="AV217" s="44">
        <f t="shared" si="448"/>
        <v>0</v>
      </c>
      <c r="AW217" s="96"/>
      <c r="AX217" s="95"/>
      <c r="AY217" s="256">
        <f t="shared" si="519"/>
        <v>0</v>
      </c>
      <c r="AZ217" s="97"/>
      <c r="BA217" s="95"/>
      <c r="BB217" s="257">
        <f t="shared" si="520"/>
        <v>0</v>
      </c>
      <c r="BC217" s="258">
        <f t="shared" si="504"/>
        <v>0</v>
      </c>
      <c r="BD217" s="93"/>
      <c r="BE217" s="93"/>
      <c r="BF217" s="37">
        <f t="shared" si="505"/>
        <v>0</v>
      </c>
      <c r="BG217" s="30"/>
      <c r="BH217" s="30"/>
      <c r="BI217" s="26">
        <f t="shared" si="506"/>
        <v>0</v>
      </c>
      <c r="BJ217" s="37"/>
      <c r="BK217" s="93"/>
      <c r="BL217" s="98"/>
      <c r="BM217" s="93"/>
      <c r="BN217" s="259">
        <f t="shared" si="521"/>
        <v>0</v>
      </c>
      <c r="BO217" s="226">
        <f t="shared" si="503"/>
        <v>0</v>
      </c>
      <c r="BP217" s="161"/>
      <c r="BQ217" s="93"/>
      <c r="BR217" s="226">
        <f t="shared" si="493"/>
        <v>0</v>
      </c>
      <c r="BS217" s="30">
        <f t="shared" si="518"/>
        <v>0</v>
      </c>
      <c r="BT217" s="93"/>
      <c r="BU217" s="93"/>
      <c r="BV217" s="93"/>
      <c r="BW217" s="93"/>
      <c r="BX217" s="93"/>
      <c r="BY217" s="94"/>
      <c r="BZ217" s="230"/>
      <c r="CA217" s="30">
        <f t="shared" si="501"/>
        <v>0</v>
      </c>
      <c r="CB217" s="93"/>
      <c r="CC217" s="93"/>
      <c r="CD217" s="93"/>
      <c r="CE217" s="93"/>
      <c r="CF217" s="226">
        <f t="shared" si="494"/>
        <v>0</v>
      </c>
      <c r="CG217" s="30">
        <f t="shared" si="502"/>
        <v>0</v>
      </c>
      <c r="CH217" s="93"/>
      <c r="CI217" s="93"/>
      <c r="CJ217" s="93"/>
      <c r="CK217" s="93"/>
      <c r="CL217" s="93"/>
      <c r="CM217" s="93"/>
      <c r="CN217" s="93"/>
      <c r="CO217" s="93"/>
      <c r="CP217" s="93"/>
      <c r="CQ217" s="177"/>
      <c r="CR217" s="226">
        <f t="shared" si="495"/>
        <v>0</v>
      </c>
      <c r="CS217" s="30">
        <f t="shared" si="500"/>
        <v>0</v>
      </c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226">
        <f t="shared" si="496"/>
        <v>0</v>
      </c>
      <c r="DF217" s="226">
        <f t="shared" si="497"/>
        <v>0</v>
      </c>
      <c r="DG217" s="367">
        <f t="shared" si="498"/>
        <v>0</v>
      </c>
    </row>
    <row r="218" spans="1:111" s="125" customFormat="1" ht="72.75" x14ac:dyDescent="0.25">
      <c r="A218" s="141" t="s">
        <v>465</v>
      </c>
      <c r="B218" s="142" t="s">
        <v>466</v>
      </c>
      <c r="C218" s="11"/>
      <c r="D218" s="12"/>
      <c r="E218" s="13"/>
      <c r="F218" s="14"/>
      <c r="G218" s="11"/>
      <c r="H218" s="93"/>
      <c r="I218" s="93"/>
      <c r="J218" s="120"/>
      <c r="K218" s="121"/>
      <c r="L218" s="93"/>
      <c r="M218" s="93"/>
      <c r="N218" s="19">
        <f>J218+L218</f>
        <v>0</v>
      </c>
      <c r="O218" s="20">
        <f t="shared" si="492"/>
        <v>0</v>
      </c>
      <c r="P218" s="93"/>
      <c r="Q218" s="122"/>
      <c r="R218" s="19">
        <f t="shared" si="491"/>
        <v>0</v>
      </c>
      <c r="S218" s="122"/>
      <c r="T218" s="22">
        <f t="shared" si="490"/>
        <v>0</v>
      </c>
      <c r="U218" s="85"/>
      <c r="V218" s="92"/>
      <c r="W218" s="93"/>
      <c r="X218" s="25">
        <f t="shared" si="473"/>
        <v>0</v>
      </c>
      <c r="Y218" s="93"/>
      <c r="Z218" s="94"/>
      <c r="AA218" s="93"/>
      <c r="AB218" s="27">
        <f t="shared" si="472"/>
        <v>0</v>
      </c>
      <c r="AC218" s="28"/>
      <c r="AD218" s="93"/>
      <c r="AE218" s="29">
        <f t="shared" si="469"/>
        <v>0</v>
      </c>
      <c r="AF218" s="95"/>
      <c r="AG218" s="31"/>
      <c r="AH218" s="93"/>
      <c r="AI218" s="41">
        <f t="shared" si="470"/>
        <v>0</v>
      </c>
      <c r="AJ218" s="30"/>
      <c r="AK218" s="32"/>
      <c r="AL218" s="93"/>
      <c r="AM218" s="7">
        <f t="shared" si="471"/>
        <v>0</v>
      </c>
      <c r="AN218" s="88"/>
      <c r="AO218" s="93"/>
      <c r="AP218" s="42">
        <f t="shared" si="446"/>
        <v>0</v>
      </c>
      <c r="AQ218" s="89"/>
      <c r="AR218" s="93"/>
      <c r="AS218" s="43">
        <f t="shared" si="447"/>
        <v>0</v>
      </c>
      <c r="AT218" s="90"/>
      <c r="AU218" s="93"/>
      <c r="AV218" s="44">
        <f t="shared" si="448"/>
        <v>0</v>
      </c>
      <c r="AW218" s="96"/>
      <c r="AX218" s="95"/>
      <c r="AY218" s="256">
        <f t="shared" si="519"/>
        <v>0</v>
      </c>
      <c r="AZ218" s="97"/>
      <c r="BA218" s="95"/>
      <c r="BB218" s="257">
        <f t="shared" si="520"/>
        <v>0</v>
      </c>
      <c r="BC218" s="258">
        <f t="shared" si="504"/>
        <v>0</v>
      </c>
      <c r="BD218" s="93"/>
      <c r="BE218" s="93"/>
      <c r="BF218" s="37">
        <f t="shared" si="505"/>
        <v>0</v>
      </c>
      <c r="BG218" s="30"/>
      <c r="BH218" s="30"/>
      <c r="BI218" s="26">
        <f t="shared" si="506"/>
        <v>0</v>
      </c>
      <c r="BJ218" s="37"/>
      <c r="BK218" s="93"/>
      <c r="BL218" s="98"/>
      <c r="BM218" s="93"/>
      <c r="BN218" s="259">
        <f t="shared" si="521"/>
        <v>0</v>
      </c>
      <c r="BO218" s="226">
        <f t="shared" si="503"/>
        <v>0</v>
      </c>
      <c r="BP218" s="161"/>
      <c r="BQ218" s="93"/>
      <c r="BR218" s="226">
        <f t="shared" si="493"/>
        <v>0</v>
      </c>
      <c r="BS218" s="30">
        <f t="shared" si="518"/>
        <v>0</v>
      </c>
      <c r="BT218" s="93"/>
      <c r="BU218" s="93"/>
      <c r="BV218" s="93"/>
      <c r="BW218" s="93"/>
      <c r="BX218" s="93"/>
      <c r="BY218" s="94"/>
      <c r="BZ218" s="230"/>
      <c r="CA218" s="30">
        <f t="shared" si="501"/>
        <v>0</v>
      </c>
      <c r="CB218" s="93"/>
      <c r="CC218" s="93"/>
      <c r="CD218" s="93"/>
      <c r="CE218" s="93"/>
      <c r="CF218" s="226">
        <f t="shared" si="494"/>
        <v>0</v>
      </c>
      <c r="CG218" s="30">
        <f t="shared" si="502"/>
        <v>0</v>
      </c>
      <c r="CH218" s="93"/>
      <c r="CI218" s="93"/>
      <c r="CJ218" s="93"/>
      <c r="CK218" s="93"/>
      <c r="CL218" s="93"/>
      <c r="CM218" s="93"/>
      <c r="CN218" s="93"/>
      <c r="CO218" s="93"/>
      <c r="CP218" s="93"/>
      <c r="CQ218" s="177"/>
      <c r="CR218" s="226">
        <f t="shared" si="495"/>
        <v>0</v>
      </c>
      <c r="CS218" s="30">
        <f t="shared" si="500"/>
        <v>0</v>
      </c>
      <c r="CT218" s="93"/>
      <c r="CU218" s="93"/>
      <c r="CV218" s="93"/>
      <c r="CW218" s="93"/>
      <c r="CX218" s="93">
        <v>1426700</v>
      </c>
      <c r="CY218" s="93"/>
      <c r="CZ218" s="93"/>
      <c r="DA218" s="93"/>
      <c r="DB218" s="93"/>
      <c r="DC218" s="93"/>
      <c r="DD218" s="93"/>
      <c r="DE218" s="226">
        <f t="shared" si="496"/>
        <v>1426700</v>
      </c>
      <c r="DF218" s="226">
        <f t="shared" si="497"/>
        <v>1426700</v>
      </c>
      <c r="DG218" s="367">
        <f t="shared" si="498"/>
        <v>1426700</v>
      </c>
    </row>
    <row r="219" spans="1:111" s="125" customFormat="1" hidden="1" x14ac:dyDescent="0.25">
      <c r="A219" s="58" t="s">
        <v>363</v>
      </c>
      <c r="B219" s="143" t="s">
        <v>364</v>
      </c>
      <c r="C219" s="11"/>
      <c r="D219" s="12"/>
      <c r="E219" s="13"/>
      <c r="F219" s="14"/>
      <c r="G219" s="11"/>
      <c r="H219" s="93">
        <f>H220+H221</f>
        <v>0</v>
      </c>
      <c r="I219" s="93">
        <f t="shared" ref="I219:AA219" si="522">I220+I221</f>
        <v>0</v>
      </c>
      <c r="J219" s="120">
        <f>J220+J221</f>
        <v>0</v>
      </c>
      <c r="K219" s="121">
        <f>K220+K221</f>
        <v>0</v>
      </c>
      <c r="L219" s="93">
        <f t="shared" si="522"/>
        <v>0</v>
      </c>
      <c r="M219" s="93">
        <f t="shared" si="522"/>
        <v>0</v>
      </c>
      <c r="N219" s="120">
        <f t="shared" si="522"/>
        <v>0</v>
      </c>
      <c r="O219" s="121">
        <f t="shared" si="522"/>
        <v>0</v>
      </c>
      <c r="P219" s="93">
        <f t="shared" si="522"/>
        <v>0</v>
      </c>
      <c r="Q219" s="122">
        <f t="shared" si="522"/>
        <v>0</v>
      </c>
      <c r="R219" s="19">
        <f t="shared" si="491"/>
        <v>0</v>
      </c>
      <c r="S219" s="122">
        <f t="shared" si="522"/>
        <v>0</v>
      </c>
      <c r="T219" s="22">
        <f t="shared" si="490"/>
        <v>0</v>
      </c>
      <c r="U219" s="85">
        <f t="shared" si="522"/>
        <v>0</v>
      </c>
      <c r="V219" s="92">
        <f t="shared" si="522"/>
        <v>0</v>
      </c>
      <c r="W219" s="93">
        <f t="shared" si="522"/>
        <v>0</v>
      </c>
      <c r="X219" s="25">
        <f t="shared" si="473"/>
        <v>0</v>
      </c>
      <c r="Y219" s="93">
        <f t="shared" si="522"/>
        <v>0</v>
      </c>
      <c r="Z219" s="94">
        <f t="shared" si="522"/>
        <v>0</v>
      </c>
      <c r="AA219" s="93">
        <f t="shared" si="522"/>
        <v>0</v>
      </c>
      <c r="AB219" s="27">
        <f t="shared" si="472"/>
        <v>0</v>
      </c>
      <c r="AC219" s="28">
        <f>AC220+AC221</f>
        <v>0</v>
      </c>
      <c r="AD219" s="93">
        <f>AD220+AD221</f>
        <v>0</v>
      </c>
      <c r="AE219" s="29">
        <f t="shared" si="469"/>
        <v>0</v>
      </c>
      <c r="AF219" s="95">
        <f>AF220+AF221</f>
        <v>0</v>
      </c>
      <c r="AG219" s="31" t="e">
        <f>AG220</f>
        <v>#REF!</v>
      </c>
      <c r="AH219" s="93" t="e">
        <f>AH220</f>
        <v>#REF!</v>
      </c>
      <c r="AI219" s="41" t="e">
        <f t="shared" si="470"/>
        <v>#REF!</v>
      </c>
      <c r="AJ219" s="30" t="e">
        <f t="shared" ref="AJ219" si="523">AF219+AH219</f>
        <v>#REF!</v>
      </c>
      <c r="AK219" s="32" t="e">
        <f>AK220</f>
        <v>#REF!</v>
      </c>
      <c r="AL219" s="93" t="e">
        <f>AL220</f>
        <v>#REF!</v>
      </c>
      <c r="AM219" s="7" t="e">
        <f t="shared" si="471"/>
        <v>#REF!</v>
      </c>
      <c r="AN219" s="88">
        <f t="shared" ref="AN219:AU219" si="524">AN220+AN221</f>
        <v>0</v>
      </c>
      <c r="AO219" s="93">
        <f t="shared" si="524"/>
        <v>0</v>
      </c>
      <c r="AP219" s="42">
        <f t="shared" si="446"/>
        <v>0</v>
      </c>
      <c r="AQ219" s="89">
        <f t="shared" si="524"/>
        <v>0</v>
      </c>
      <c r="AR219" s="93">
        <f t="shared" si="524"/>
        <v>0</v>
      </c>
      <c r="AS219" s="43">
        <f t="shared" si="447"/>
        <v>0</v>
      </c>
      <c r="AT219" s="90">
        <f t="shared" si="524"/>
        <v>0</v>
      </c>
      <c r="AU219" s="93">
        <f t="shared" si="524"/>
        <v>0</v>
      </c>
      <c r="AV219" s="44">
        <f t="shared" si="448"/>
        <v>0</v>
      </c>
      <c r="AW219" s="96">
        <f>AW220</f>
        <v>0</v>
      </c>
      <c r="AX219" s="95">
        <f t="shared" ref="AX219:DD219" si="525">AX220</f>
        <v>0</v>
      </c>
      <c r="AY219" s="256">
        <f t="shared" si="519"/>
        <v>0</v>
      </c>
      <c r="AZ219" s="97">
        <f t="shared" si="525"/>
        <v>0</v>
      </c>
      <c r="BA219" s="95">
        <f t="shared" si="525"/>
        <v>0</v>
      </c>
      <c r="BB219" s="257">
        <f t="shared" si="520"/>
        <v>0</v>
      </c>
      <c r="BC219" s="258">
        <f t="shared" si="504"/>
        <v>0</v>
      </c>
      <c r="BD219" s="93">
        <f t="shared" si="525"/>
        <v>0</v>
      </c>
      <c r="BE219" s="93">
        <f t="shared" si="525"/>
        <v>0</v>
      </c>
      <c r="BF219" s="37">
        <f t="shared" si="505"/>
        <v>0</v>
      </c>
      <c r="BG219" s="30">
        <f t="shared" si="525"/>
        <v>0</v>
      </c>
      <c r="BH219" s="30">
        <f t="shared" si="525"/>
        <v>0</v>
      </c>
      <c r="BI219" s="26">
        <f t="shared" si="506"/>
        <v>0</v>
      </c>
      <c r="BJ219" s="37">
        <f t="shared" si="525"/>
        <v>0</v>
      </c>
      <c r="BK219" s="93">
        <f t="shared" si="525"/>
        <v>0</v>
      </c>
      <c r="BL219" s="98">
        <f t="shared" si="525"/>
        <v>0</v>
      </c>
      <c r="BM219" s="93">
        <f t="shared" si="525"/>
        <v>0</v>
      </c>
      <c r="BN219" s="259">
        <f t="shared" si="521"/>
        <v>0</v>
      </c>
      <c r="BO219" s="226">
        <f t="shared" si="503"/>
        <v>0</v>
      </c>
      <c r="BP219" s="161">
        <f t="shared" si="525"/>
        <v>0</v>
      </c>
      <c r="BQ219" s="93">
        <f t="shared" si="525"/>
        <v>0</v>
      </c>
      <c r="BR219" s="226">
        <f t="shared" si="493"/>
        <v>0</v>
      </c>
      <c r="BS219" s="30">
        <f t="shared" si="518"/>
        <v>0</v>
      </c>
      <c r="BT219" s="93">
        <f t="shared" si="525"/>
        <v>0</v>
      </c>
      <c r="BU219" s="93">
        <f t="shared" si="525"/>
        <v>0</v>
      </c>
      <c r="BV219" s="93">
        <f t="shared" si="525"/>
        <v>0</v>
      </c>
      <c r="BW219" s="93">
        <f t="shared" si="525"/>
        <v>0</v>
      </c>
      <c r="BX219" s="93">
        <f t="shared" si="525"/>
        <v>0</v>
      </c>
      <c r="BY219" s="94">
        <f t="shared" si="525"/>
        <v>0</v>
      </c>
      <c r="BZ219" s="230"/>
      <c r="CA219" s="30">
        <f t="shared" si="501"/>
        <v>0</v>
      </c>
      <c r="CB219" s="93">
        <f t="shared" si="525"/>
        <v>0</v>
      </c>
      <c r="CC219" s="93">
        <f t="shared" si="525"/>
        <v>0</v>
      </c>
      <c r="CD219" s="93">
        <f t="shared" si="525"/>
        <v>0</v>
      </c>
      <c r="CE219" s="93">
        <f t="shared" si="525"/>
        <v>0</v>
      </c>
      <c r="CF219" s="226">
        <f t="shared" si="494"/>
        <v>0</v>
      </c>
      <c r="CG219" s="30">
        <f t="shared" si="502"/>
        <v>0</v>
      </c>
      <c r="CH219" s="93">
        <f t="shared" si="525"/>
        <v>0</v>
      </c>
      <c r="CI219" s="93">
        <f t="shared" si="525"/>
        <v>0</v>
      </c>
      <c r="CJ219" s="93">
        <f t="shared" si="525"/>
        <v>0</v>
      </c>
      <c r="CK219" s="93">
        <f t="shared" si="525"/>
        <v>0</v>
      </c>
      <c r="CL219" s="93">
        <f t="shared" si="525"/>
        <v>0</v>
      </c>
      <c r="CM219" s="93">
        <f t="shared" si="525"/>
        <v>0</v>
      </c>
      <c r="CN219" s="93">
        <f t="shared" si="525"/>
        <v>0</v>
      </c>
      <c r="CO219" s="93">
        <f t="shared" si="525"/>
        <v>0</v>
      </c>
      <c r="CP219" s="93">
        <f t="shared" si="525"/>
        <v>0</v>
      </c>
      <c r="CQ219" s="177">
        <f t="shared" si="525"/>
        <v>0</v>
      </c>
      <c r="CR219" s="226">
        <f t="shared" si="495"/>
        <v>0</v>
      </c>
      <c r="CS219" s="30">
        <f t="shared" si="500"/>
        <v>0</v>
      </c>
      <c r="CT219" s="93">
        <f t="shared" si="525"/>
        <v>0</v>
      </c>
      <c r="CU219" s="93">
        <f t="shared" si="525"/>
        <v>0</v>
      </c>
      <c r="CV219" s="93">
        <f t="shared" si="525"/>
        <v>0</v>
      </c>
      <c r="CW219" s="93">
        <f t="shared" si="525"/>
        <v>0</v>
      </c>
      <c r="CX219" s="93">
        <f t="shared" si="525"/>
        <v>0</v>
      </c>
      <c r="CY219" s="93">
        <f t="shared" si="525"/>
        <v>0</v>
      </c>
      <c r="CZ219" s="93">
        <f t="shared" si="525"/>
        <v>0</v>
      </c>
      <c r="DA219" s="93">
        <f t="shared" si="525"/>
        <v>0</v>
      </c>
      <c r="DB219" s="93">
        <f t="shared" si="525"/>
        <v>0</v>
      </c>
      <c r="DC219" s="93">
        <f t="shared" si="525"/>
        <v>0</v>
      </c>
      <c r="DD219" s="93">
        <f t="shared" si="525"/>
        <v>0</v>
      </c>
      <c r="DE219" s="226">
        <f t="shared" si="496"/>
        <v>0</v>
      </c>
      <c r="DF219" s="226">
        <f t="shared" si="497"/>
        <v>0</v>
      </c>
      <c r="DG219" s="367">
        <f t="shared" si="498"/>
        <v>0</v>
      </c>
    </row>
    <row r="220" spans="1:111" s="125" customFormat="1" ht="24" hidden="1" x14ac:dyDescent="0.25">
      <c r="A220" s="73" t="s">
        <v>365</v>
      </c>
      <c r="B220" s="59" t="s">
        <v>366</v>
      </c>
      <c r="C220" s="11"/>
      <c r="D220" s="12"/>
      <c r="E220" s="13"/>
      <c r="F220" s="14"/>
      <c r="G220" s="11"/>
      <c r="H220" s="93"/>
      <c r="I220" s="93"/>
      <c r="J220" s="120"/>
      <c r="K220" s="121"/>
      <c r="L220" s="93"/>
      <c r="M220" s="93"/>
      <c r="N220" s="19">
        <f>J220+L220</f>
        <v>0</v>
      </c>
      <c r="O220" s="20">
        <f t="shared" si="492"/>
        <v>0</v>
      </c>
      <c r="P220" s="93"/>
      <c r="Q220" s="122"/>
      <c r="R220" s="19">
        <f t="shared" si="491"/>
        <v>0</v>
      </c>
      <c r="S220" s="122"/>
      <c r="T220" s="22">
        <f t="shared" si="490"/>
        <v>0</v>
      </c>
      <c r="U220" s="85"/>
      <c r="V220" s="92"/>
      <c r="W220" s="93"/>
      <c r="X220" s="25">
        <f t="shared" si="473"/>
        <v>0</v>
      </c>
      <c r="Y220" s="93"/>
      <c r="Z220" s="94"/>
      <c r="AA220" s="93"/>
      <c r="AB220" s="27">
        <f t="shared" si="472"/>
        <v>0</v>
      </c>
      <c r="AC220" s="28"/>
      <c r="AD220" s="93"/>
      <c r="AE220" s="29">
        <f t="shared" si="469"/>
        <v>0</v>
      </c>
      <c r="AF220" s="95"/>
      <c r="AG220" s="31" t="e">
        <f>AG221+AG226</f>
        <v>#REF!</v>
      </c>
      <c r="AH220" s="93" t="e">
        <f>AH221+AH226</f>
        <v>#REF!</v>
      </c>
      <c r="AI220" s="41" t="e">
        <f t="shared" si="470"/>
        <v>#REF!</v>
      </c>
      <c r="AJ220" s="30"/>
      <c r="AK220" s="32" t="e">
        <f>AK221+AK226</f>
        <v>#REF!</v>
      </c>
      <c r="AL220" s="93" t="e">
        <f>AL221+AL226</f>
        <v>#REF!</v>
      </c>
      <c r="AM220" s="7" t="e">
        <f t="shared" si="471"/>
        <v>#REF!</v>
      </c>
      <c r="AN220" s="88"/>
      <c r="AO220" s="93"/>
      <c r="AP220" s="42">
        <f t="shared" si="446"/>
        <v>0</v>
      </c>
      <c r="AQ220" s="89"/>
      <c r="AR220" s="93"/>
      <c r="AS220" s="43">
        <f t="shared" si="447"/>
        <v>0</v>
      </c>
      <c r="AT220" s="90"/>
      <c r="AU220" s="93"/>
      <c r="AV220" s="44">
        <f t="shared" si="448"/>
        <v>0</v>
      </c>
      <c r="AW220" s="96">
        <f>AW221+AW226</f>
        <v>0</v>
      </c>
      <c r="AX220" s="95">
        <f t="shared" ref="AX220" si="526">AX221+AX226</f>
        <v>0</v>
      </c>
      <c r="AY220" s="256">
        <f t="shared" si="519"/>
        <v>0</v>
      </c>
      <c r="AZ220" s="97">
        <f t="shared" ref="AZ220:BT220" si="527">AZ221+AZ226</f>
        <v>0</v>
      </c>
      <c r="BA220" s="95">
        <f t="shared" si="527"/>
        <v>0</v>
      </c>
      <c r="BB220" s="257">
        <f t="shared" si="520"/>
        <v>0</v>
      </c>
      <c r="BC220" s="258">
        <f t="shared" si="504"/>
        <v>0</v>
      </c>
      <c r="BD220" s="93">
        <f t="shared" ref="BD220:BE220" si="528">BD221+BD226</f>
        <v>0</v>
      </c>
      <c r="BE220" s="93">
        <f t="shared" si="528"/>
        <v>0</v>
      </c>
      <c r="BF220" s="37">
        <f t="shared" si="505"/>
        <v>0</v>
      </c>
      <c r="BG220" s="30">
        <f t="shared" ref="BG220:BH220" si="529">BG221+BG226</f>
        <v>0</v>
      </c>
      <c r="BH220" s="30">
        <f t="shared" si="529"/>
        <v>0</v>
      </c>
      <c r="BI220" s="26">
        <f t="shared" si="506"/>
        <v>0</v>
      </c>
      <c r="BJ220" s="37">
        <f t="shared" ref="BJ220" si="530">BJ221+BJ226</f>
        <v>0</v>
      </c>
      <c r="BK220" s="93">
        <f t="shared" ref="BK220" si="531">BK221+BK226</f>
        <v>0</v>
      </c>
      <c r="BL220" s="98">
        <f t="shared" si="527"/>
        <v>0</v>
      </c>
      <c r="BM220" s="93">
        <f t="shared" si="527"/>
        <v>0</v>
      </c>
      <c r="BN220" s="259">
        <f t="shared" si="521"/>
        <v>0</v>
      </c>
      <c r="BO220" s="226">
        <f t="shared" si="503"/>
        <v>0</v>
      </c>
      <c r="BP220" s="161">
        <f t="shared" si="527"/>
        <v>0</v>
      </c>
      <c r="BQ220" s="93">
        <f t="shared" si="527"/>
        <v>0</v>
      </c>
      <c r="BR220" s="226">
        <f t="shared" si="493"/>
        <v>0</v>
      </c>
      <c r="BS220" s="30">
        <f t="shared" si="518"/>
        <v>0</v>
      </c>
      <c r="BT220" s="93">
        <f t="shared" si="527"/>
        <v>0</v>
      </c>
      <c r="BU220" s="93">
        <f t="shared" ref="BU220:CD220" si="532">BU221+BU226</f>
        <v>0</v>
      </c>
      <c r="BV220" s="93">
        <f t="shared" si="532"/>
        <v>0</v>
      </c>
      <c r="BW220" s="93">
        <f t="shared" si="532"/>
        <v>0</v>
      </c>
      <c r="BX220" s="93">
        <f t="shared" si="532"/>
        <v>0</v>
      </c>
      <c r="BY220" s="94">
        <f t="shared" si="532"/>
        <v>0</v>
      </c>
      <c r="BZ220" s="230"/>
      <c r="CA220" s="30">
        <f t="shared" si="501"/>
        <v>0</v>
      </c>
      <c r="CB220" s="93">
        <f t="shared" si="532"/>
        <v>0</v>
      </c>
      <c r="CC220" s="93">
        <f t="shared" si="532"/>
        <v>0</v>
      </c>
      <c r="CD220" s="93">
        <f t="shared" si="532"/>
        <v>0</v>
      </c>
      <c r="CE220" s="93">
        <f t="shared" ref="CE220" si="533">CE221+CE226</f>
        <v>0</v>
      </c>
      <c r="CF220" s="226">
        <f t="shared" si="494"/>
        <v>0</v>
      </c>
      <c r="CG220" s="30">
        <f t="shared" si="502"/>
        <v>0</v>
      </c>
      <c r="CH220" s="93">
        <f t="shared" ref="CH220:DD220" si="534">CH221+CH226</f>
        <v>0</v>
      </c>
      <c r="CI220" s="93">
        <f t="shared" si="534"/>
        <v>0</v>
      </c>
      <c r="CJ220" s="93">
        <f t="shared" si="534"/>
        <v>0</v>
      </c>
      <c r="CK220" s="93">
        <f t="shared" si="534"/>
        <v>0</v>
      </c>
      <c r="CL220" s="93">
        <f t="shared" si="534"/>
        <v>0</v>
      </c>
      <c r="CM220" s="93">
        <f t="shared" si="534"/>
        <v>0</v>
      </c>
      <c r="CN220" s="93">
        <f t="shared" si="534"/>
        <v>0</v>
      </c>
      <c r="CO220" s="93">
        <f t="shared" si="534"/>
        <v>0</v>
      </c>
      <c r="CP220" s="93">
        <f t="shared" si="534"/>
        <v>0</v>
      </c>
      <c r="CQ220" s="177">
        <f t="shared" si="534"/>
        <v>0</v>
      </c>
      <c r="CR220" s="226">
        <f t="shared" si="495"/>
        <v>0</v>
      </c>
      <c r="CS220" s="30">
        <f t="shared" si="500"/>
        <v>0</v>
      </c>
      <c r="CT220" s="93">
        <f t="shared" si="534"/>
        <v>0</v>
      </c>
      <c r="CU220" s="93">
        <f t="shared" si="534"/>
        <v>0</v>
      </c>
      <c r="CV220" s="93">
        <f t="shared" si="534"/>
        <v>0</v>
      </c>
      <c r="CW220" s="93">
        <f t="shared" si="534"/>
        <v>0</v>
      </c>
      <c r="CX220" s="93">
        <f t="shared" si="534"/>
        <v>0</v>
      </c>
      <c r="CY220" s="93">
        <f t="shared" si="534"/>
        <v>0</v>
      </c>
      <c r="CZ220" s="93">
        <f t="shared" si="534"/>
        <v>0</v>
      </c>
      <c r="DA220" s="93">
        <f t="shared" si="534"/>
        <v>0</v>
      </c>
      <c r="DB220" s="93">
        <f t="shared" si="534"/>
        <v>0</v>
      </c>
      <c r="DC220" s="93">
        <f t="shared" si="534"/>
        <v>0</v>
      </c>
      <c r="DD220" s="93">
        <f t="shared" si="534"/>
        <v>0</v>
      </c>
      <c r="DE220" s="226">
        <f t="shared" si="496"/>
        <v>0</v>
      </c>
      <c r="DF220" s="226">
        <f t="shared" si="497"/>
        <v>0</v>
      </c>
      <c r="DG220" s="367">
        <f t="shared" si="498"/>
        <v>0</v>
      </c>
    </row>
    <row r="221" spans="1:111" s="125" customFormat="1" ht="42" hidden="1" customHeight="1" x14ac:dyDescent="0.25">
      <c r="A221" s="73" t="s">
        <v>367</v>
      </c>
      <c r="B221" s="59" t="s">
        <v>368</v>
      </c>
      <c r="C221" s="11"/>
      <c r="D221" s="12"/>
      <c r="E221" s="13"/>
      <c r="F221" s="14"/>
      <c r="G221" s="11"/>
      <c r="H221" s="93"/>
      <c r="I221" s="93"/>
      <c r="J221" s="120"/>
      <c r="K221" s="121"/>
      <c r="L221" s="93"/>
      <c r="M221" s="93"/>
      <c r="N221" s="19">
        <f>J221+L221</f>
        <v>0</v>
      </c>
      <c r="O221" s="20">
        <f t="shared" si="492"/>
        <v>0</v>
      </c>
      <c r="P221" s="93"/>
      <c r="Q221" s="122"/>
      <c r="R221" s="19">
        <f t="shared" si="491"/>
        <v>0</v>
      </c>
      <c r="S221" s="122"/>
      <c r="T221" s="22">
        <f t="shared" si="490"/>
        <v>0</v>
      </c>
      <c r="U221" s="85"/>
      <c r="V221" s="92"/>
      <c r="W221" s="93"/>
      <c r="X221" s="25">
        <f t="shared" si="473"/>
        <v>0</v>
      </c>
      <c r="Y221" s="93"/>
      <c r="Z221" s="94"/>
      <c r="AA221" s="93"/>
      <c r="AB221" s="27">
        <f t="shared" si="472"/>
        <v>0</v>
      </c>
      <c r="AC221" s="28"/>
      <c r="AD221" s="93"/>
      <c r="AE221" s="29">
        <f t="shared" si="469"/>
        <v>0</v>
      </c>
      <c r="AF221" s="95"/>
      <c r="AG221" s="31" t="e">
        <f>AG222+AG224</f>
        <v>#REF!</v>
      </c>
      <c r="AH221" s="93" t="e">
        <f>AH222+AH224</f>
        <v>#REF!</v>
      </c>
      <c r="AI221" s="41" t="e">
        <f t="shared" si="470"/>
        <v>#REF!</v>
      </c>
      <c r="AJ221" s="30"/>
      <c r="AK221" s="32" t="e">
        <f>AK222+AK224</f>
        <v>#REF!</v>
      </c>
      <c r="AL221" s="93" t="e">
        <f>AL222+AL224</f>
        <v>#REF!</v>
      </c>
      <c r="AM221" s="7" t="e">
        <f t="shared" si="471"/>
        <v>#REF!</v>
      </c>
      <c r="AN221" s="88"/>
      <c r="AO221" s="93"/>
      <c r="AP221" s="42">
        <f t="shared" ref="AP221:AP238" si="535">AN221+AO221</f>
        <v>0</v>
      </c>
      <c r="AQ221" s="89"/>
      <c r="AR221" s="93"/>
      <c r="AS221" s="43">
        <f t="shared" ref="AS221:AS238" si="536">AQ221+AR221</f>
        <v>0</v>
      </c>
      <c r="AT221" s="90"/>
      <c r="AU221" s="93"/>
      <c r="AV221" s="44">
        <f t="shared" ref="AV221:AV238" si="537">AT221+AU221</f>
        <v>0</v>
      </c>
      <c r="AW221" s="96">
        <f>AW222+AW224</f>
        <v>0</v>
      </c>
      <c r="AX221" s="95">
        <f t="shared" ref="AX221" si="538">AX222+AX224</f>
        <v>0</v>
      </c>
      <c r="AY221" s="256">
        <f t="shared" si="519"/>
        <v>0</v>
      </c>
      <c r="AZ221" s="97">
        <f t="shared" ref="AZ221:BT221" si="539">AZ222+AZ224</f>
        <v>0</v>
      </c>
      <c r="BA221" s="95">
        <f t="shared" si="539"/>
        <v>0</v>
      </c>
      <c r="BB221" s="257">
        <f t="shared" si="520"/>
        <v>0</v>
      </c>
      <c r="BC221" s="258">
        <f t="shared" si="504"/>
        <v>0</v>
      </c>
      <c r="BD221" s="93">
        <f t="shared" ref="BD221:BE221" si="540">BD222+BD224</f>
        <v>0</v>
      </c>
      <c r="BE221" s="93">
        <f t="shared" si="540"/>
        <v>0</v>
      </c>
      <c r="BF221" s="37">
        <f t="shared" si="505"/>
        <v>0</v>
      </c>
      <c r="BG221" s="30">
        <f t="shared" ref="BG221:BH221" si="541">BG222+BG224</f>
        <v>0</v>
      </c>
      <c r="BH221" s="30">
        <f t="shared" si="541"/>
        <v>0</v>
      </c>
      <c r="BI221" s="26">
        <f t="shared" si="506"/>
        <v>0</v>
      </c>
      <c r="BJ221" s="37">
        <f t="shared" ref="BJ221" si="542">BJ222+BJ224</f>
        <v>0</v>
      </c>
      <c r="BK221" s="93">
        <f t="shared" ref="BK221" si="543">BK222+BK224</f>
        <v>0</v>
      </c>
      <c r="BL221" s="98">
        <f t="shared" si="539"/>
        <v>0</v>
      </c>
      <c r="BM221" s="93">
        <f t="shared" si="539"/>
        <v>0</v>
      </c>
      <c r="BN221" s="259">
        <f t="shared" si="521"/>
        <v>0</v>
      </c>
      <c r="BO221" s="226">
        <f t="shared" si="503"/>
        <v>0</v>
      </c>
      <c r="BP221" s="161">
        <f t="shared" si="539"/>
        <v>0</v>
      </c>
      <c r="BQ221" s="93">
        <f t="shared" si="539"/>
        <v>0</v>
      </c>
      <c r="BR221" s="226">
        <f t="shared" si="493"/>
        <v>0</v>
      </c>
      <c r="BS221" s="30">
        <f t="shared" si="518"/>
        <v>0</v>
      </c>
      <c r="BT221" s="93">
        <f t="shared" si="539"/>
        <v>0</v>
      </c>
      <c r="BU221" s="93">
        <f t="shared" ref="BU221:CD221" si="544">BU222+BU224</f>
        <v>0</v>
      </c>
      <c r="BV221" s="93">
        <f t="shared" si="544"/>
        <v>0</v>
      </c>
      <c r="BW221" s="93">
        <f t="shared" si="544"/>
        <v>0</v>
      </c>
      <c r="BX221" s="93">
        <f t="shared" si="544"/>
        <v>0</v>
      </c>
      <c r="BY221" s="94">
        <f t="shared" si="544"/>
        <v>0</v>
      </c>
      <c r="BZ221" s="230"/>
      <c r="CA221" s="30">
        <f t="shared" si="501"/>
        <v>0</v>
      </c>
      <c r="CB221" s="93">
        <f t="shared" si="544"/>
        <v>0</v>
      </c>
      <c r="CC221" s="93">
        <f t="shared" si="544"/>
        <v>0</v>
      </c>
      <c r="CD221" s="93">
        <f t="shared" si="544"/>
        <v>0</v>
      </c>
      <c r="CE221" s="93">
        <f t="shared" ref="CE221" si="545">CE222+CE224</f>
        <v>0</v>
      </c>
      <c r="CF221" s="226">
        <f t="shared" si="494"/>
        <v>0</v>
      </c>
      <c r="CG221" s="30">
        <f t="shared" si="502"/>
        <v>0</v>
      </c>
      <c r="CH221" s="93">
        <f t="shared" ref="CH221:DD221" si="546">CH222+CH224</f>
        <v>0</v>
      </c>
      <c r="CI221" s="93">
        <f t="shared" si="546"/>
        <v>0</v>
      </c>
      <c r="CJ221" s="93">
        <f t="shared" si="546"/>
        <v>0</v>
      </c>
      <c r="CK221" s="93">
        <f t="shared" si="546"/>
        <v>0</v>
      </c>
      <c r="CL221" s="93">
        <f t="shared" si="546"/>
        <v>0</v>
      </c>
      <c r="CM221" s="93">
        <f t="shared" si="546"/>
        <v>0</v>
      </c>
      <c r="CN221" s="93">
        <f t="shared" si="546"/>
        <v>0</v>
      </c>
      <c r="CO221" s="93">
        <f t="shared" si="546"/>
        <v>0</v>
      </c>
      <c r="CP221" s="93">
        <f t="shared" si="546"/>
        <v>0</v>
      </c>
      <c r="CQ221" s="177">
        <f t="shared" si="546"/>
        <v>0</v>
      </c>
      <c r="CR221" s="226">
        <f t="shared" si="495"/>
        <v>0</v>
      </c>
      <c r="CS221" s="30">
        <f t="shared" si="500"/>
        <v>0</v>
      </c>
      <c r="CT221" s="93">
        <f t="shared" si="546"/>
        <v>0</v>
      </c>
      <c r="CU221" s="93">
        <f t="shared" si="546"/>
        <v>0</v>
      </c>
      <c r="CV221" s="93">
        <f t="shared" si="546"/>
        <v>0</v>
      </c>
      <c r="CW221" s="93">
        <f t="shared" si="546"/>
        <v>0</v>
      </c>
      <c r="CX221" s="93">
        <f t="shared" si="546"/>
        <v>0</v>
      </c>
      <c r="CY221" s="93">
        <f t="shared" si="546"/>
        <v>0</v>
      </c>
      <c r="CZ221" s="93">
        <f t="shared" si="546"/>
        <v>0</v>
      </c>
      <c r="DA221" s="93">
        <f t="shared" si="546"/>
        <v>0</v>
      </c>
      <c r="DB221" s="93">
        <f t="shared" si="546"/>
        <v>0</v>
      </c>
      <c r="DC221" s="93">
        <f t="shared" si="546"/>
        <v>0</v>
      </c>
      <c r="DD221" s="93">
        <f t="shared" si="546"/>
        <v>0</v>
      </c>
      <c r="DE221" s="226">
        <f t="shared" si="496"/>
        <v>0</v>
      </c>
      <c r="DF221" s="226">
        <f t="shared" si="497"/>
        <v>0</v>
      </c>
      <c r="DG221" s="367">
        <f t="shared" si="498"/>
        <v>0</v>
      </c>
    </row>
    <row r="222" spans="1:111" s="125" customFormat="1" ht="48.75" hidden="1" customHeight="1" x14ac:dyDescent="0.25">
      <c r="A222" s="73" t="s">
        <v>369</v>
      </c>
      <c r="B222" s="59" t="s">
        <v>370</v>
      </c>
      <c r="C222" s="11"/>
      <c r="D222" s="12"/>
      <c r="E222" s="13"/>
      <c r="F222" s="14"/>
      <c r="G222" s="11"/>
      <c r="H222" s="93"/>
      <c r="I222" s="93"/>
      <c r="J222" s="120"/>
      <c r="K222" s="121"/>
      <c r="L222" s="93"/>
      <c r="M222" s="93"/>
      <c r="N222" s="19"/>
      <c r="O222" s="20"/>
      <c r="P222" s="93"/>
      <c r="Q222" s="122"/>
      <c r="R222" s="19"/>
      <c r="S222" s="122"/>
      <c r="T222" s="22"/>
      <c r="U222" s="85"/>
      <c r="V222" s="92"/>
      <c r="W222" s="93"/>
      <c r="X222" s="25"/>
      <c r="Y222" s="93"/>
      <c r="Z222" s="94"/>
      <c r="AA222" s="93"/>
      <c r="AB222" s="27"/>
      <c r="AC222" s="28"/>
      <c r="AD222" s="93"/>
      <c r="AE222" s="29"/>
      <c r="AF222" s="95"/>
      <c r="AG222" s="31" t="e">
        <f>AG223+#REF!+#REF!</f>
        <v>#REF!</v>
      </c>
      <c r="AH222" s="93" t="e">
        <f>AH223+#REF!+#REF!</f>
        <v>#REF!</v>
      </c>
      <c r="AI222" s="41" t="e">
        <f t="shared" si="470"/>
        <v>#REF!</v>
      </c>
      <c r="AJ222" s="30"/>
      <c r="AK222" s="32" t="e">
        <f>AK223+#REF!+#REF!</f>
        <v>#REF!</v>
      </c>
      <c r="AL222" s="93" t="e">
        <f>AL223+#REF!+#REF!</f>
        <v>#REF!</v>
      </c>
      <c r="AM222" s="7" t="e">
        <f t="shared" si="471"/>
        <v>#REF!</v>
      </c>
      <c r="AN222" s="88"/>
      <c r="AO222" s="93"/>
      <c r="AP222" s="42">
        <f t="shared" si="535"/>
        <v>0</v>
      </c>
      <c r="AQ222" s="89"/>
      <c r="AR222" s="93"/>
      <c r="AS222" s="43">
        <f t="shared" si="536"/>
        <v>0</v>
      </c>
      <c r="AT222" s="90"/>
      <c r="AU222" s="93"/>
      <c r="AV222" s="44">
        <f t="shared" si="537"/>
        <v>0</v>
      </c>
      <c r="AW222" s="96">
        <f>AW223</f>
        <v>0</v>
      </c>
      <c r="AX222" s="95">
        <f t="shared" ref="AX222:DD222" si="547">AX223</f>
        <v>0</v>
      </c>
      <c r="AY222" s="256">
        <f t="shared" si="519"/>
        <v>0</v>
      </c>
      <c r="AZ222" s="97">
        <f t="shared" si="547"/>
        <v>0</v>
      </c>
      <c r="BA222" s="95">
        <f t="shared" si="547"/>
        <v>0</v>
      </c>
      <c r="BB222" s="257">
        <f t="shared" si="520"/>
        <v>0</v>
      </c>
      <c r="BC222" s="258">
        <f t="shared" si="504"/>
        <v>0</v>
      </c>
      <c r="BD222" s="93">
        <f t="shared" si="547"/>
        <v>0</v>
      </c>
      <c r="BE222" s="93">
        <f t="shared" si="547"/>
        <v>0</v>
      </c>
      <c r="BF222" s="37">
        <f t="shared" si="505"/>
        <v>0</v>
      </c>
      <c r="BG222" s="30">
        <f t="shared" si="547"/>
        <v>0</v>
      </c>
      <c r="BH222" s="30">
        <f t="shared" si="547"/>
        <v>0</v>
      </c>
      <c r="BI222" s="26">
        <f t="shared" si="506"/>
        <v>0</v>
      </c>
      <c r="BJ222" s="37">
        <f t="shared" si="547"/>
        <v>0</v>
      </c>
      <c r="BK222" s="93">
        <f t="shared" si="547"/>
        <v>0</v>
      </c>
      <c r="BL222" s="98">
        <f t="shared" si="547"/>
        <v>0</v>
      </c>
      <c r="BM222" s="93">
        <f t="shared" si="547"/>
        <v>0</v>
      </c>
      <c r="BN222" s="259">
        <f t="shared" si="521"/>
        <v>0</v>
      </c>
      <c r="BO222" s="226">
        <f t="shared" si="503"/>
        <v>0</v>
      </c>
      <c r="BP222" s="161">
        <f t="shared" si="547"/>
        <v>0</v>
      </c>
      <c r="BQ222" s="93">
        <f t="shared" si="547"/>
        <v>0</v>
      </c>
      <c r="BR222" s="226">
        <f t="shared" si="493"/>
        <v>0</v>
      </c>
      <c r="BS222" s="30">
        <f t="shared" si="518"/>
        <v>0</v>
      </c>
      <c r="BT222" s="93">
        <f t="shared" si="547"/>
        <v>0</v>
      </c>
      <c r="BU222" s="93">
        <f t="shared" si="547"/>
        <v>0</v>
      </c>
      <c r="BV222" s="93">
        <f t="shared" si="547"/>
        <v>0</v>
      </c>
      <c r="BW222" s="93">
        <f t="shared" si="547"/>
        <v>0</v>
      </c>
      <c r="BX222" s="93">
        <f t="shared" si="547"/>
        <v>0</v>
      </c>
      <c r="BY222" s="94">
        <f t="shared" si="547"/>
        <v>0</v>
      </c>
      <c r="BZ222" s="230"/>
      <c r="CA222" s="30">
        <f t="shared" si="501"/>
        <v>0</v>
      </c>
      <c r="CB222" s="93">
        <f t="shared" si="547"/>
        <v>0</v>
      </c>
      <c r="CC222" s="93">
        <f t="shared" si="547"/>
        <v>0</v>
      </c>
      <c r="CD222" s="93">
        <f t="shared" si="547"/>
        <v>0</v>
      </c>
      <c r="CE222" s="93">
        <f t="shared" si="547"/>
        <v>0</v>
      </c>
      <c r="CF222" s="226">
        <f t="shared" si="494"/>
        <v>0</v>
      </c>
      <c r="CG222" s="30">
        <f t="shared" si="502"/>
        <v>0</v>
      </c>
      <c r="CH222" s="93">
        <f t="shared" si="547"/>
        <v>0</v>
      </c>
      <c r="CI222" s="93">
        <f t="shared" si="547"/>
        <v>0</v>
      </c>
      <c r="CJ222" s="93">
        <f t="shared" si="547"/>
        <v>0</v>
      </c>
      <c r="CK222" s="93">
        <f t="shared" si="547"/>
        <v>0</v>
      </c>
      <c r="CL222" s="93">
        <f t="shared" si="547"/>
        <v>0</v>
      </c>
      <c r="CM222" s="93">
        <f t="shared" si="547"/>
        <v>0</v>
      </c>
      <c r="CN222" s="93">
        <f t="shared" si="547"/>
        <v>0</v>
      </c>
      <c r="CO222" s="93">
        <f t="shared" si="547"/>
        <v>0</v>
      </c>
      <c r="CP222" s="93">
        <f t="shared" si="547"/>
        <v>0</v>
      </c>
      <c r="CQ222" s="177">
        <f t="shared" si="547"/>
        <v>0</v>
      </c>
      <c r="CR222" s="226">
        <f t="shared" si="495"/>
        <v>0</v>
      </c>
      <c r="CS222" s="30">
        <f t="shared" si="500"/>
        <v>0</v>
      </c>
      <c r="CT222" s="93">
        <f t="shared" si="547"/>
        <v>0</v>
      </c>
      <c r="CU222" s="93">
        <f t="shared" si="547"/>
        <v>0</v>
      </c>
      <c r="CV222" s="93">
        <f t="shared" si="547"/>
        <v>0</v>
      </c>
      <c r="CW222" s="93">
        <f t="shared" si="547"/>
        <v>0</v>
      </c>
      <c r="CX222" s="93">
        <f t="shared" si="547"/>
        <v>0</v>
      </c>
      <c r="CY222" s="93">
        <f t="shared" si="547"/>
        <v>0</v>
      </c>
      <c r="CZ222" s="93">
        <f t="shared" si="547"/>
        <v>0</v>
      </c>
      <c r="DA222" s="93">
        <f t="shared" si="547"/>
        <v>0</v>
      </c>
      <c r="DB222" s="93">
        <f t="shared" si="547"/>
        <v>0</v>
      </c>
      <c r="DC222" s="93">
        <f t="shared" si="547"/>
        <v>0</v>
      </c>
      <c r="DD222" s="93">
        <f t="shared" si="547"/>
        <v>0</v>
      </c>
      <c r="DE222" s="226">
        <f t="shared" si="496"/>
        <v>0</v>
      </c>
      <c r="DF222" s="226">
        <f t="shared" si="497"/>
        <v>0</v>
      </c>
      <c r="DG222" s="367">
        <f t="shared" si="498"/>
        <v>0</v>
      </c>
    </row>
    <row r="223" spans="1:111" s="125" customFormat="1" ht="63" hidden="1" customHeight="1" x14ac:dyDescent="0.25">
      <c r="A223" s="73" t="s">
        <v>371</v>
      </c>
      <c r="B223" s="59" t="s">
        <v>372</v>
      </c>
      <c r="C223" s="11"/>
      <c r="D223" s="12"/>
      <c r="E223" s="13"/>
      <c r="F223" s="14"/>
      <c r="G223" s="11"/>
      <c r="H223" s="93"/>
      <c r="I223" s="93"/>
      <c r="J223" s="120"/>
      <c r="K223" s="121"/>
      <c r="L223" s="93"/>
      <c r="M223" s="93"/>
      <c r="N223" s="19"/>
      <c r="O223" s="20"/>
      <c r="P223" s="93"/>
      <c r="Q223" s="122"/>
      <c r="R223" s="19"/>
      <c r="S223" s="122"/>
      <c r="T223" s="22"/>
      <c r="U223" s="85"/>
      <c r="V223" s="92"/>
      <c r="W223" s="93"/>
      <c r="X223" s="25"/>
      <c r="Y223" s="93"/>
      <c r="Z223" s="94"/>
      <c r="AA223" s="93"/>
      <c r="AB223" s="27"/>
      <c r="AC223" s="28"/>
      <c r="AD223" s="93"/>
      <c r="AE223" s="29"/>
      <c r="AF223" s="95"/>
      <c r="AG223" s="31">
        <v>140.02000000000001</v>
      </c>
      <c r="AH223" s="93"/>
      <c r="AI223" s="41">
        <f t="shared" si="470"/>
        <v>140.02000000000001</v>
      </c>
      <c r="AJ223" s="30"/>
      <c r="AK223" s="32"/>
      <c r="AL223" s="93"/>
      <c r="AM223" s="7">
        <f t="shared" si="471"/>
        <v>0</v>
      </c>
      <c r="AN223" s="88"/>
      <c r="AO223" s="93"/>
      <c r="AP223" s="42">
        <f t="shared" si="535"/>
        <v>0</v>
      </c>
      <c r="AQ223" s="89"/>
      <c r="AR223" s="93"/>
      <c r="AS223" s="43">
        <f t="shared" si="536"/>
        <v>0</v>
      </c>
      <c r="AT223" s="90"/>
      <c r="AU223" s="93"/>
      <c r="AV223" s="44">
        <f t="shared" si="537"/>
        <v>0</v>
      </c>
      <c r="AW223" s="96"/>
      <c r="AX223" s="95"/>
      <c r="AY223" s="256">
        <f t="shared" si="519"/>
        <v>0</v>
      </c>
      <c r="AZ223" s="97"/>
      <c r="BA223" s="95"/>
      <c r="BB223" s="257">
        <f t="shared" si="520"/>
        <v>0</v>
      </c>
      <c r="BC223" s="258">
        <f t="shared" si="504"/>
        <v>0</v>
      </c>
      <c r="BD223" s="93"/>
      <c r="BE223" s="93"/>
      <c r="BF223" s="37">
        <f t="shared" si="505"/>
        <v>0</v>
      </c>
      <c r="BG223" s="30"/>
      <c r="BH223" s="30"/>
      <c r="BI223" s="26">
        <f t="shared" si="506"/>
        <v>0</v>
      </c>
      <c r="BJ223" s="37"/>
      <c r="BK223" s="93"/>
      <c r="BL223" s="98"/>
      <c r="BM223" s="93"/>
      <c r="BN223" s="259">
        <f t="shared" si="521"/>
        <v>0</v>
      </c>
      <c r="BO223" s="226">
        <f t="shared" si="503"/>
        <v>0</v>
      </c>
      <c r="BP223" s="161"/>
      <c r="BQ223" s="93"/>
      <c r="BR223" s="226">
        <f t="shared" si="493"/>
        <v>0</v>
      </c>
      <c r="BS223" s="30">
        <f t="shared" si="518"/>
        <v>0</v>
      </c>
      <c r="BT223" s="93"/>
      <c r="BU223" s="93"/>
      <c r="BV223" s="93"/>
      <c r="BW223" s="93"/>
      <c r="BX223" s="93"/>
      <c r="BY223" s="94"/>
      <c r="BZ223" s="230"/>
      <c r="CA223" s="30">
        <f t="shared" si="501"/>
        <v>0</v>
      </c>
      <c r="CB223" s="93"/>
      <c r="CC223" s="93"/>
      <c r="CD223" s="93"/>
      <c r="CE223" s="93"/>
      <c r="CF223" s="226">
        <f t="shared" si="494"/>
        <v>0</v>
      </c>
      <c r="CG223" s="30">
        <f t="shared" si="502"/>
        <v>0</v>
      </c>
      <c r="CH223" s="93"/>
      <c r="CI223" s="93"/>
      <c r="CJ223" s="93"/>
      <c r="CK223" s="93"/>
      <c r="CL223" s="93"/>
      <c r="CM223" s="93"/>
      <c r="CN223" s="93"/>
      <c r="CO223" s="93"/>
      <c r="CP223" s="93"/>
      <c r="CQ223" s="177"/>
      <c r="CR223" s="226">
        <f t="shared" si="495"/>
        <v>0</v>
      </c>
      <c r="CS223" s="30">
        <f t="shared" si="500"/>
        <v>0</v>
      </c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226">
        <f t="shared" si="496"/>
        <v>0</v>
      </c>
      <c r="DF223" s="226">
        <f t="shared" si="497"/>
        <v>0</v>
      </c>
      <c r="DG223" s="367">
        <f t="shared" si="498"/>
        <v>0</v>
      </c>
    </row>
    <row r="224" spans="1:111" s="125" customFormat="1" ht="48" hidden="1" x14ac:dyDescent="0.25">
      <c r="A224" s="73" t="s">
        <v>373</v>
      </c>
      <c r="B224" s="59" t="s">
        <v>374</v>
      </c>
      <c r="C224" s="11"/>
      <c r="D224" s="12"/>
      <c r="E224" s="13"/>
      <c r="F224" s="14"/>
      <c r="G224" s="11"/>
      <c r="H224" s="93"/>
      <c r="I224" s="93"/>
      <c r="J224" s="120"/>
      <c r="K224" s="121"/>
      <c r="L224" s="93"/>
      <c r="M224" s="93"/>
      <c r="N224" s="19"/>
      <c r="O224" s="20"/>
      <c r="P224" s="93"/>
      <c r="Q224" s="122"/>
      <c r="R224" s="19"/>
      <c r="S224" s="122"/>
      <c r="T224" s="22"/>
      <c r="U224" s="85"/>
      <c r="V224" s="92"/>
      <c r="W224" s="93"/>
      <c r="X224" s="25"/>
      <c r="Y224" s="93"/>
      <c r="Z224" s="94"/>
      <c r="AA224" s="93"/>
      <c r="AB224" s="27"/>
      <c r="AC224" s="28"/>
      <c r="AD224" s="93"/>
      <c r="AE224" s="29"/>
      <c r="AF224" s="95"/>
      <c r="AG224" s="31" t="e">
        <f>AG225+#REF!+#REF!</f>
        <v>#REF!</v>
      </c>
      <c r="AH224" s="93" t="e">
        <f>AH225+#REF!+#REF!</f>
        <v>#REF!</v>
      </c>
      <c r="AI224" s="41" t="e">
        <f t="shared" si="470"/>
        <v>#REF!</v>
      </c>
      <c r="AJ224" s="30"/>
      <c r="AK224" s="32" t="e">
        <f>AK225+#REF!+#REF!</f>
        <v>#REF!</v>
      </c>
      <c r="AL224" s="93" t="e">
        <f>AL225+#REF!+#REF!</f>
        <v>#REF!</v>
      </c>
      <c r="AM224" s="7" t="e">
        <f t="shared" si="471"/>
        <v>#REF!</v>
      </c>
      <c r="AN224" s="88"/>
      <c r="AO224" s="93"/>
      <c r="AP224" s="42">
        <f t="shared" si="535"/>
        <v>0</v>
      </c>
      <c r="AQ224" s="89"/>
      <c r="AR224" s="93"/>
      <c r="AS224" s="43">
        <f t="shared" si="536"/>
        <v>0</v>
      </c>
      <c r="AT224" s="90"/>
      <c r="AU224" s="93"/>
      <c r="AV224" s="44">
        <f t="shared" si="537"/>
        <v>0</v>
      </c>
      <c r="AW224" s="96">
        <f>AW225</f>
        <v>0</v>
      </c>
      <c r="AX224" s="95">
        <f t="shared" ref="AX224:DD224" si="548">AX225</f>
        <v>0</v>
      </c>
      <c r="AY224" s="256">
        <f t="shared" si="519"/>
        <v>0</v>
      </c>
      <c r="AZ224" s="97">
        <f t="shared" si="548"/>
        <v>0</v>
      </c>
      <c r="BA224" s="95">
        <f t="shared" si="548"/>
        <v>0</v>
      </c>
      <c r="BB224" s="257">
        <f t="shared" si="520"/>
        <v>0</v>
      </c>
      <c r="BC224" s="258">
        <f t="shared" si="504"/>
        <v>0</v>
      </c>
      <c r="BD224" s="93">
        <f t="shared" si="548"/>
        <v>0</v>
      </c>
      <c r="BE224" s="93">
        <f t="shared" si="548"/>
        <v>0</v>
      </c>
      <c r="BF224" s="37">
        <f t="shared" si="505"/>
        <v>0</v>
      </c>
      <c r="BG224" s="30">
        <f t="shared" si="548"/>
        <v>0</v>
      </c>
      <c r="BH224" s="30">
        <f t="shared" si="548"/>
        <v>0</v>
      </c>
      <c r="BI224" s="26">
        <f t="shared" si="506"/>
        <v>0</v>
      </c>
      <c r="BJ224" s="37">
        <f t="shared" si="548"/>
        <v>0</v>
      </c>
      <c r="BK224" s="93">
        <f t="shared" si="548"/>
        <v>0</v>
      </c>
      <c r="BL224" s="98">
        <f t="shared" si="548"/>
        <v>0</v>
      </c>
      <c r="BM224" s="93">
        <f t="shared" si="548"/>
        <v>0</v>
      </c>
      <c r="BN224" s="259">
        <f t="shared" si="521"/>
        <v>0</v>
      </c>
      <c r="BO224" s="226">
        <f t="shared" si="503"/>
        <v>0</v>
      </c>
      <c r="BP224" s="161">
        <f t="shared" si="548"/>
        <v>0</v>
      </c>
      <c r="BQ224" s="93">
        <f t="shared" si="548"/>
        <v>0</v>
      </c>
      <c r="BR224" s="226">
        <f t="shared" si="493"/>
        <v>0</v>
      </c>
      <c r="BS224" s="30">
        <f t="shared" si="518"/>
        <v>0</v>
      </c>
      <c r="BT224" s="93">
        <f t="shared" si="548"/>
        <v>0</v>
      </c>
      <c r="BU224" s="93">
        <f t="shared" si="548"/>
        <v>0</v>
      </c>
      <c r="BV224" s="93">
        <f t="shared" si="548"/>
        <v>0</v>
      </c>
      <c r="BW224" s="93">
        <f t="shared" si="548"/>
        <v>0</v>
      </c>
      <c r="BX224" s="93">
        <f t="shared" si="548"/>
        <v>0</v>
      </c>
      <c r="BY224" s="94">
        <f t="shared" si="548"/>
        <v>0</v>
      </c>
      <c r="BZ224" s="230"/>
      <c r="CA224" s="30">
        <f t="shared" si="501"/>
        <v>0</v>
      </c>
      <c r="CB224" s="93">
        <f t="shared" si="548"/>
        <v>0</v>
      </c>
      <c r="CC224" s="93">
        <f t="shared" si="548"/>
        <v>0</v>
      </c>
      <c r="CD224" s="93">
        <f t="shared" si="548"/>
        <v>0</v>
      </c>
      <c r="CE224" s="93">
        <f t="shared" si="548"/>
        <v>0</v>
      </c>
      <c r="CF224" s="226">
        <f t="shared" si="494"/>
        <v>0</v>
      </c>
      <c r="CG224" s="30">
        <f t="shared" si="502"/>
        <v>0</v>
      </c>
      <c r="CH224" s="93">
        <f t="shared" si="548"/>
        <v>0</v>
      </c>
      <c r="CI224" s="93">
        <f t="shared" si="548"/>
        <v>0</v>
      </c>
      <c r="CJ224" s="93">
        <f t="shared" si="548"/>
        <v>0</v>
      </c>
      <c r="CK224" s="93">
        <f t="shared" si="548"/>
        <v>0</v>
      </c>
      <c r="CL224" s="93">
        <f t="shared" si="548"/>
        <v>0</v>
      </c>
      <c r="CM224" s="93">
        <f t="shared" si="548"/>
        <v>0</v>
      </c>
      <c r="CN224" s="93">
        <f t="shared" si="548"/>
        <v>0</v>
      </c>
      <c r="CO224" s="93">
        <f t="shared" si="548"/>
        <v>0</v>
      </c>
      <c r="CP224" s="93">
        <f t="shared" si="548"/>
        <v>0</v>
      </c>
      <c r="CQ224" s="177">
        <f t="shared" si="548"/>
        <v>0</v>
      </c>
      <c r="CR224" s="226">
        <f t="shared" si="495"/>
        <v>0</v>
      </c>
      <c r="CS224" s="30">
        <f t="shared" si="500"/>
        <v>0</v>
      </c>
      <c r="CT224" s="93">
        <f t="shared" si="548"/>
        <v>0</v>
      </c>
      <c r="CU224" s="93">
        <f t="shared" si="548"/>
        <v>0</v>
      </c>
      <c r="CV224" s="93">
        <f t="shared" si="548"/>
        <v>0</v>
      </c>
      <c r="CW224" s="93">
        <f t="shared" si="548"/>
        <v>0</v>
      </c>
      <c r="CX224" s="93">
        <f t="shared" si="548"/>
        <v>0</v>
      </c>
      <c r="CY224" s="93">
        <f t="shared" si="548"/>
        <v>0</v>
      </c>
      <c r="CZ224" s="93">
        <f t="shared" si="548"/>
        <v>0</v>
      </c>
      <c r="DA224" s="93">
        <f t="shared" si="548"/>
        <v>0</v>
      </c>
      <c r="DB224" s="93">
        <f t="shared" si="548"/>
        <v>0</v>
      </c>
      <c r="DC224" s="93">
        <f t="shared" si="548"/>
        <v>0</v>
      </c>
      <c r="DD224" s="93">
        <f t="shared" si="548"/>
        <v>0</v>
      </c>
      <c r="DE224" s="226">
        <f t="shared" si="496"/>
        <v>0</v>
      </c>
      <c r="DF224" s="226">
        <f t="shared" si="497"/>
        <v>0</v>
      </c>
      <c r="DG224" s="367">
        <f t="shared" si="498"/>
        <v>0</v>
      </c>
    </row>
    <row r="225" spans="1:111" s="125" customFormat="1" ht="70.5" hidden="1" customHeight="1" x14ac:dyDescent="0.25">
      <c r="A225" s="73" t="s">
        <v>375</v>
      </c>
      <c r="B225" s="59" t="s">
        <v>372</v>
      </c>
      <c r="C225" s="11"/>
      <c r="D225" s="12"/>
      <c r="E225" s="13"/>
      <c r="F225" s="14"/>
      <c r="G225" s="11"/>
      <c r="H225" s="93"/>
      <c r="I225" s="93"/>
      <c r="J225" s="120"/>
      <c r="K225" s="121"/>
      <c r="L225" s="93"/>
      <c r="M225" s="93"/>
      <c r="N225" s="19"/>
      <c r="O225" s="20"/>
      <c r="P225" s="93"/>
      <c r="Q225" s="122"/>
      <c r="R225" s="19"/>
      <c r="S225" s="122"/>
      <c r="T225" s="22"/>
      <c r="U225" s="85"/>
      <c r="V225" s="92"/>
      <c r="W225" s="93"/>
      <c r="X225" s="25"/>
      <c r="Y225" s="93"/>
      <c r="Z225" s="94"/>
      <c r="AA225" s="93"/>
      <c r="AB225" s="27"/>
      <c r="AC225" s="28"/>
      <c r="AD225" s="93"/>
      <c r="AE225" s="29"/>
      <c r="AF225" s="95"/>
      <c r="AG225" s="31">
        <v>2</v>
      </c>
      <c r="AH225" s="93"/>
      <c r="AI225" s="41">
        <f t="shared" si="470"/>
        <v>2</v>
      </c>
      <c r="AJ225" s="30"/>
      <c r="AK225" s="32"/>
      <c r="AL225" s="93"/>
      <c r="AM225" s="7">
        <f t="shared" si="471"/>
        <v>0</v>
      </c>
      <c r="AN225" s="88"/>
      <c r="AO225" s="93"/>
      <c r="AP225" s="42">
        <f t="shared" si="535"/>
        <v>0</v>
      </c>
      <c r="AQ225" s="89"/>
      <c r="AR225" s="93"/>
      <c r="AS225" s="43">
        <f t="shared" si="536"/>
        <v>0</v>
      </c>
      <c r="AT225" s="90"/>
      <c r="AU225" s="93"/>
      <c r="AV225" s="44">
        <f t="shared" si="537"/>
        <v>0</v>
      </c>
      <c r="AW225" s="96"/>
      <c r="AX225" s="95"/>
      <c r="AY225" s="256">
        <f t="shared" si="519"/>
        <v>0</v>
      </c>
      <c r="AZ225" s="97"/>
      <c r="BA225" s="95"/>
      <c r="BB225" s="257">
        <f t="shared" si="520"/>
        <v>0</v>
      </c>
      <c r="BC225" s="258">
        <f t="shared" si="504"/>
        <v>0</v>
      </c>
      <c r="BD225" s="93"/>
      <c r="BE225" s="93"/>
      <c r="BF225" s="37">
        <f t="shared" si="505"/>
        <v>0</v>
      </c>
      <c r="BG225" s="30"/>
      <c r="BH225" s="30"/>
      <c r="BI225" s="26">
        <f t="shared" si="506"/>
        <v>0</v>
      </c>
      <c r="BJ225" s="37"/>
      <c r="BK225" s="93"/>
      <c r="BL225" s="98"/>
      <c r="BM225" s="93"/>
      <c r="BN225" s="259">
        <f t="shared" si="521"/>
        <v>0</v>
      </c>
      <c r="BO225" s="226">
        <f t="shared" si="503"/>
        <v>0</v>
      </c>
      <c r="BP225" s="161"/>
      <c r="BQ225" s="93"/>
      <c r="BR225" s="226">
        <f t="shared" si="493"/>
        <v>0</v>
      </c>
      <c r="BS225" s="30">
        <f t="shared" si="518"/>
        <v>0</v>
      </c>
      <c r="BT225" s="93"/>
      <c r="BU225" s="93"/>
      <c r="BV225" s="93"/>
      <c r="BW225" s="93"/>
      <c r="BX225" s="93"/>
      <c r="BY225" s="94"/>
      <c r="BZ225" s="230"/>
      <c r="CA225" s="30">
        <f t="shared" si="501"/>
        <v>0</v>
      </c>
      <c r="CB225" s="93"/>
      <c r="CC225" s="93"/>
      <c r="CD225" s="93"/>
      <c r="CE225" s="93"/>
      <c r="CF225" s="226">
        <f t="shared" si="494"/>
        <v>0</v>
      </c>
      <c r="CG225" s="30">
        <f t="shared" si="502"/>
        <v>0</v>
      </c>
      <c r="CH225" s="93"/>
      <c r="CI225" s="93"/>
      <c r="CJ225" s="93"/>
      <c r="CK225" s="93"/>
      <c r="CL225" s="93"/>
      <c r="CM225" s="93"/>
      <c r="CN225" s="93"/>
      <c r="CO225" s="93"/>
      <c r="CP225" s="93"/>
      <c r="CQ225" s="177"/>
      <c r="CR225" s="226">
        <f t="shared" si="495"/>
        <v>0</v>
      </c>
      <c r="CS225" s="30">
        <f t="shared" si="500"/>
        <v>0</v>
      </c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226">
        <f t="shared" si="496"/>
        <v>0</v>
      </c>
      <c r="DF225" s="226">
        <f t="shared" si="497"/>
        <v>0</v>
      </c>
      <c r="DG225" s="367">
        <f t="shared" si="498"/>
        <v>0</v>
      </c>
    </row>
    <row r="226" spans="1:111" s="125" customFormat="1" ht="24" hidden="1" x14ac:dyDescent="0.25">
      <c r="A226" s="73" t="s">
        <v>376</v>
      </c>
      <c r="B226" s="59" t="s">
        <v>366</v>
      </c>
      <c r="C226" s="11"/>
      <c r="D226" s="12"/>
      <c r="E226" s="13"/>
      <c r="F226" s="14"/>
      <c r="G226" s="11"/>
      <c r="H226" s="93"/>
      <c r="I226" s="93"/>
      <c r="J226" s="120"/>
      <c r="K226" s="121"/>
      <c r="L226" s="93"/>
      <c r="M226" s="93"/>
      <c r="N226" s="19"/>
      <c r="O226" s="20"/>
      <c r="P226" s="93"/>
      <c r="Q226" s="122"/>
      <c r="R226" s="19"/>
      <c r="S226" s="122"/>
      <c r="T226" s="22"/>
      <c r="U226" s="85"/>
      <c r="V226" s="92"/>
      <c r="W226" s="93"/>
      <c r="X226" s="25"/>
      <c r="Y226" s="93"/>
      <c r="Z226" s="94"/>
      <c r="AA226" s="93"/>
      <c r="AB226" s="27"/>
      <c r="AC226" s="28"/>
      <c r="AD226" s="93"/>
      <c r="AE226" s="29"/>
      <c r="AF226" s="95"/>
      <c r="AG226" s="31" t="e">
        <f>AG227</f>
        <v>#REF!</v>
      </c>
      <c r="AH226" s="93" t="e">
        <f>AH227</f>
        <v>#REF!</v>
      </c>
      <c r="AI226" s="41" t="e">
        <f t="shared" si="470"/>
        <v>#REF!</v>
      </c>
      <c r="AJ226" s="30"/>
      <c r="AK226" s="32" t="e">
        <f>AK227</f>
        <v>#REF!</v>
      </c>
      <c r="AL226" s="93" t="e">
        <f>AL227</f>
        <v>#REF!</v>
      </c>
      <c r="AM226" s="7" t="e">
        <f t="shared" si="471"/>
        <v>#REF!</v>
      </c>
      <c r="AN226" s="88"/>
      <c r="AO226" s="93"/>
      <c r="AP226" s="42">
        <f t="shared" si="535"/>
        <v>0</v>
      </c>
      <c r="AQ226" s="89"/>
      <c r="AR226" s="93"/>
      <c r="AS226" s="43">
        <f t="shared" si="536"/>
        <v>0</v>
      </c>
      <c r="AT226" s="90"/>
      <c r="AU226" s="93"/>
      <c r="AV226" s="44">
        <f t="shared" si="537"/>
        <v>0</v>
      </c>
      <c r="AW226" s="96">
        <f>AW227</f>
        <v>0</v>
      </c>
      <c r="AX226" s="95">
        <f t="shared" ref="AX226:BU227" si="549">AX227</f>
        <v>0</v>
      </c>
      <c r="AY226" s="256">
        <f t="shared" si="519"/>
        <v>0</v>
      </c>
      <c r="AZ226" s="97">
        <f t="shared" si="549"/>
        <v>0</v>
      </c>
      <c r="BA226" s="95">
        <f t="shared" si="549"/>
        <v>0</v>
      </c>
      <c r="BB226" s="257">
        <f t="shared" si="520"/>
        <v>0</v>
      </c>
      <c r="BC226" s="258">
        <f t="shared" si="504"/>
        <v>0</v>
      </c>
      <c r="BD226" s="93">
        <f t="shared" si="549"/>
        <v>0</v>
      </c>
      <c r="BE226" s="93">
        <f t="shared" si="549"/>
        <v>0</v>
      </c>
      <c r="BF226" s="37">
        <f t="shared" si="505"/>
        <v>0</v>
      </c>
      <c r="BG226" s="30">
        <f t="shared" si="549"/>
        <v>0</v>
      </c>
      <c r="BH226" s="30">
        <f t="shared" si="549"/>
        <v>0</v>
      </c>
      <c r="BI226" s="26">
        <f t="shared" si="506"/>
        <v>0</v>
      </c>
      <c r="BJ226" s="37">
        <f t="shared" si="549"/>
        <v>0</v>
      </c>
      <c r="BK226" s="93">
        <f t="shared" si="549"/>
        <v>0</v>
      </c>
      <c r="BL226" s="98">
        <f t="shared" si="549"/>
        <v>0</v>
      </c>
      <c r="BM226" s="93">
        <f t="shared" si="549"/>
        <v>0</v>
      </c>
      <c r="BN226" s="259">
        <f t="shared" si="521"/>
        <v>0</v>
      </c>
      <c r="BO226" s="226">
        <f t="shared" si="503"/>
        <v>0</v>
      </c>
      <c r="BP226" s="161">
        <f t="shared" si="549"/>
        <v>0</v>
      </c>
      <c r="BQ226" s="93">
        <f t="shared" si="549"/>
        <v>0</v>
      </c>
      <c r="BR226" s="226">
        <f t="shared" si="493"/>
        <v>0</v>
      </c>
      <c r="BS226" s="30">
        <f t="shared" si="518"/>
        <v>0</v>
      </c>
      <c r="BT226" s="93">
        <f t="shared" si="549"/>
        <v>0</v>
      </c>
      <c r="BU226" s="93">
        <f t="shared" si="549"/>
        <v>0</v>
      </c>
      <c r="BV226" s="93">
        <f t="shared" ref="BU226:CL227" si="550">BV227</f>
        <v>0</v>
      </c>
      <c r="BW226" s="93">
        <f t="shared" si="550"/>
        <v>0</v>
      </c>
      <c r="BX226" s="93">
        <f t="shared" si="550"/>
        <v>0</v>
      </c>
      <c r="BY226" s="94">
        <f t="shared" si="550"/>
        <v>0</v>
      </c>
      <c r="BZ226" s="230"/>
      <c r="CA226" s="30">
        <f t="shared" si="501"/>
        <v>0</v>
      </c>
      <c r="CB226" s="93">
        <f t="shared" si="550"/>
        <v>0</v>
      </c>
      <c r="CC226" s="93">
        <f t="shared" si="550"/>
        <v>0</v>
      </c>
      <c r="CD226" s="93">
        <f t="shared" si="550"/>
        <v>0</v>
      </c>
      <c r="CE226" s="93">
        <f t="shared" si="550"/>
        <v>0</v>
      </c>
      <c r="CF226" s="226">
        <f t="shared" si="494"/>
        <v>0</v>
      </c>
      <c r="CG226" s="30">
        <f t="shared" si="502"/>
        <v>0</v>
      </c>
      <c r="CH226" s="93">
        <f t="shared" si="550"/>
        <v>0</v>
      </c>
      <c r="CI226" s="93">
        <f t="shared" si="550"/>
        <v>0</v>
      </c>
      <c r="CJ226" s="93">
        <f t="shared" si="550"/>
        <v>0</v>
      </c>
      <c r="CK226" s="93">
        <f t="shared" si="550"/>
        <v>0</v>
      </c>
      <c r="CL226" s="93">
        <f t="shared" si="550"/>
        <v>0</v>
      </c>
      <c r="CM226" s="93">
        <f t="shared" ref="CH226:DD227" si="551">CM227</f>
        <v>0</v>
      </c>
      <c r="CN226" s="93">
        <f t="shared" si="551"/>
        <v>0</v>
      </c>
      <c r="CO226" s="93">
        <f t="shared" si="551"/>
        <v>0</v>
      </c>
      <c r="CP226" s="93">
        <f t="shared" si="551"/>
        <v>0</v>
      </c>
      <c r="CQ226" s="177">
        <f t="shared" si="551"/>
        <v>0</v>
      </c>
      <c r="CR226" s="226">
        <f t="shared" si="495"/>
        <v>0</v>
      </c>
      <c r="CS226" s="30">
        <f t="shared" si="500"/>
        <v>0</v>
      </c>
      <c r="CT226" s="93">
        <f t="shared" si="551"/>
        <v>0</v>
      </c>
      <c r="CU226" s="93">
        <f t="shared" si="551"/>
        <v>0</v>
      </c>
      <c r="CV226" s="93">
        <f t="shared" si="551"/>
        <v>0</v>
      </c>
      <c r="CW226" s="93">
        <f t="shared" si="551"/>
        <v>0</v>
      </c>
      <c r="CX226" s="93">
        <f t="shared" si="551"/>
        <v>0</v>
      </c>
      <c r="CY226" s="93">
        <f t="shared" si="551"/>
        <v>0</v>
      </c>
      <c r="CZ226" s="93">
        <f t="shared" si="551"/>
        <v>0</v>
      </c>
      <c r="DA226" s="93">
        <f t="shared" si="551"/>
        <v>0</v>
      </c>
      <c r="DB226" s="93">
        <f t="shared" si="551"/>
        <v>0</v>
      </c>
      <c r="DC226" s="93">
        <f t="shared" si="551"/>
        <v>0</v>
      </c>
      <c r="DD226" s="93">
        <f t="shared" si="551"/>
        <v>0</v>
      </c>
      <c r="DE226" s="226">
        <f t="shared" si="496"/>
        <v>0</v>
      </c>
      <c r="DF226" s="226">
        <f t="shared" si="497"/>
        <v>0</v>
      </c>
      <c r="DG226" s="367">
        <f t="shared" si="498"/>
        <v>0</v>
      </c>
    </row>
    <row r="227" spans="1:111" s="125" customFormat="1" ht="24" hidden="1" x14ac:dyDescent="0.25">
      <c r="A227" s="73" t="s">
        <v>377</v>
      </c>
      <c r="B227" s="59" t="s">
        <v>378</v>
      </c>
      <c r="C227" s="11"/>
      <c r="D227" s="12"/>
      <c r="E227" s="13"/>
      <c r="F227" s="14"/>
      <c r="G227" s="11"/>
      <c r="H227" s="93"/>
      <c r="I227" s="93"/>
      <c r="J227" s="120"/>
      <c r="K227" s="121"/>
      <c r="L227" s="93"/>
      <c r="M227" s="93"/>
      <c r="N227" s="19"/>
      <c r="O227" s="20"/>
      <c r="P227" s="93"/>
      <c r="Q227" s="122"/>
      <c r="R227" s="19"/>
      <c r="S227" s="122"/>
      <c r="T227" s="22"/>
      <c r="U227" s="85"/>
      <c r="V227" s="92"/>
      <c r="W227" s="93"/>
      <c r="X227" s="25"/>
      <c r="Y227" s="93"/>
      <c r="Z227" s="94"/>
      <c r="AA227" s="93"/>
      <c r="AB227" s="27"/>
      <c r="AC227" s="28"/>
      <c r="AD227" s="93"/>
      <c r="AE227" s="29"/>
      <c r="AF227" s="95"/>
      <c r="AG227" s="31" t="e">
        <f>AG228+#REF!+#REF!</f>
        <v>#REF!</v>
      </c>
      <c r="AH227" s="93" t="e">
        <f>AH228+#REF!+#REF!</f>
        <v>#REF!</v>
      </c>
      <c r="AI227" s="41" t="e">
        <f t="shared" si="470"/>
        <v>#REF!</v>
      </c>
      <c r="AJ227" s="30"/>
      <c r="AK227" s="32" t="e">
        <f>AK228+#REF!+#REF!</f>
        <v>#REF!</v>
      </c>
      <c r="AL227" s="93" t="e">
        <f>AL228+#REF!+#REF!</f>
        <v>#REF!</v>
      </c>
      <c r="AM227" s="7" t="e">
        <f t="shared" si="471"/>
        <v>#REF!</v>
      </c>
      <c r="AN227" s="88"/>
      <c r="AO227" s="93"/>
      <c r="AP227" s="42">
        <f t="shared" si="535"/>
        <v>0</v>
      </c>
      <c r="AQ227" s="89"/>
      <c r="AR227" s="93"/>
      <c r="AS227" s="43">
        <f t="shared" si="536"/>
        <v>0</v>
      </c>
      <c r="AT227" s="90"/>
      <c r="AU227" s="93"/>
      <c r="AV227" s="44">
        <f t="shared" si="537"/>
        <v>0</v>
      </c>
      <c r="AW227" s="96">
        <f>AW228</f>
        <v>0</v>
      </c>
      <c r="AX227" s="95">
        <f t="shared" si="549"/>
        <v>0</v>
      </c>
      <c r="AY227" s="256">
        <f t="shared" si="519"/>
        <v>0</v>
      </c>
      <c r="AZ227" s="97">
        <f t="shared" si="549"/>
        <v>0</v>
      </c>
      <c r="BA227" s="95">
        <f t="shared" si="549"/>
        <v>0</v>
      </c>
      <c r="BB227" s="257">
        <f t="shared" si="520"/>
        <v>0</v>
      </c>
      <c r="BC227" s="258">
        <f t="shared" si="504"/>
        <v>0</v>
      </c>
      <c r="BD227" s="93">
        <f t="shared" si="549"/>
        <v>0</v>
      </c>
      <c r="BE227" s="93">
        <f t="shared" si="549"/>
        <v>0</v>
      </c>
      <c r="BF227" s="37">
        <f t="shared" si="505"/>
        <v>0</v>
      </c>
      <c r="BG227" s="30">
        <f t="shared" si="549"/>
        <v>0</v>
      </c>
      <c r="BH227" s="30">
        <f t="shared" si="549"/>
        <v>0</v>
      </c>
      <c r="BI227" s="26">
        <f t="shared" si="506"/>
        <v>0</v>
      </c>
      <c r="BJ227" s="37">
        <f t="shared" si="549"/>
        <v>0</v>
      </c>
      <c r="BK227" s="93">
        <f t="shared" si="549"/>
        <v>0</v>
      </c>
      <c r="BL227" s="98">
        <f t="shared" si="549"/>
        <v>0</v>
      </c>
      <c r="BM227" s="93">
        <f t="shared" si="549"/>
        <v>0</v>
      </c>
      <c r="BN227" s="259">
        <f t="shared" si="521"/>
        <v>0</v>
      </c>
      <c r="BO227" s="226">
        <f t="shared" si="503"/>
        <v>0</v>
      </c>
      <c r="BP227" s="161">
        <f t="shared" si="549"/>
        <v>0</v>
      </c>
      <c r="BQ227" s="93">
        <f t="shared" si="549"/>
        <v>0</v>
      </c>
      <c r="BR227" s="226">
        <f t="shared" si="493"/>
        <v>0</v>
      </c>
      <c r="BS227" s="30">
        <f t="shared" si="518"/>
        <v>0</v>
      </c>
      <c r="BT227" s="93">
        <f t="shared" si="549"/>
        <v>0</v>
      </c>
      <c r="BU227" s="93">
        <f t="shared" si="550"/>
        <v>0</v>
      </c>
      <c r="BV227" s="93">
        <f t="shared" si="550"/>
        <v>0</v>
      </c>
      <c r="BW227" s="93">
        <f t="shared" si="550"/>
        <v>0</v>
      </c>
      <c r="BX227" s="93">
        <f t="shared" si="550"/>
        <v>0</v>
      </c>
      <c r="BY227" s="94">
        <f t="shared" si="550"/>
        <v>0</v>
      </c>
      <c r="BZ227" s="230"/>
      <c r="CA227" s="30">
        <f t="shared" si="501"/>
        <v>0</v>
      </c>
      <c r="CB227" s="93">
        <f t="shared" si="550"/>
        <v>0</v>
      </c>
      <c r="CC227" s="93">
        <f t="shared" si="550"/>
        <v>0</v>
      </c>
      <c r="CD227" s="93">
        <f t="shared" si="550"/>
        <v>0</v>
      </c>
      <c r="CE227" s="93">
        <f t="shared" si="550"/>
        <v>0</v>
      </c>
      <c r="CF227" s="226">
        <f t="shared" si="494"/>
        <v>0</v>
      </c>
      <c r="CG227" s="30">
        <f t="shared" si="502"/>
        <v>0</v>
      </c>
      <c r="CH227" s="93">
        <f t="shared" si="551"/>
        <v>0</v>
      </c>
      <c r="CI227" s="93">
        <f t="shared" si="551"/>
        <v>0</v>
      </c>
      <c r="CJ227" s="93">
        <f t="shared" si="551"/>
        <v>0</v>
      </c>
      <c r="CK227" s="93">
        <f t="shared" si="551"/>
        <v>0</v>
      </c>
      <c r="CL227" s="93">
        <f t="shared" si="551"/>
        <v>0</v>
      </c>
      <c r="CM227" s="93">
        <f t="shared" si="551"/>
        <v>0</v>
      </c>
      <c r="CN227" s="93">
        <f t="shared" si="551"/>
        <v>0</v>
      </c>
      <c r="CO227" s="93">
        <f t="shared" si="551"/>
        <v>0</v>
      </c>
      <c r="CP227" s="93">
        <f t="shared" si="551"/>
        <v>0</v>
      </c>
      <c r="CQ227" s="177">
        <f t="shared" si="551"/>
        <v>0</v>
      </c>
      <c r="CR227" s="226">
        <f t="shared" si="495"/>
        <v>0</v>
      </c>
      <c r="CS227" s="30">
        <f t="shared" si="500"/>
        <v>0</v>
      </c>
      <c r="CT227" s="93">
        <f t="shared" si="551"/>
        <v>0</v>
      </c>
      <c r="CU227" s="93">
        <f t="shared" si="551"/>
        <v>0</v>
      </c>
      <c r="CV227" s="93">
        <f t="shared" si="551"/>
        <v>0</v>
      </c>
      <c r="CW227" s="93">
        <f t="shared" si="551"/>
        <v>0</v>
      </c>
      <c r="CX227" s="93">
        <f t="shared" si="551"/>
        <v>0</v>
      </c>
      <c r="CY227" s="93">
        <f t="shared" si="551"/>
        <v>0</v>
      </c>
      <c r="CZ227" s="93">
        <f t="shared" si="551"/>
        <v>0</v>
      </c>
      <c r="DA227" s="93">
        <f t="shared" si="551"/>
        <v>0</v>
      </c>
      <c r="DB227" s="93">
        <f t="shared" si="551"/>
        <v>0</v>
      </c>
      <c r="DC227" s="93">
        <f t="shared" si="551"/>
        <v>0</v>
      </c>
      <c r="DD227" s="93">
        <f t="shared" si="551"/>
        <v>0</v>
      </c>
      <c r="DE227" s="226">
        <f t="shared" si="496"/>
        <v>0</v>
      </c>
      <c r="DF227" s="226">
        <f t="shared" si="497"/>
        <v>0</v>
      </c>
      <c r="DG227" s="367">
        <f t="shared" si="498"/>
        <v>0</v>
      </c>
    </row>
    <row r="228" spans="1:111" s="125" customFormat="1" ht="48" hidden="1" x14ac:dyDescent="0.25">
      <c r="A228" s="73" t="s">
        <v>379</v>
      </c>
      <c r="B228" s="59" t="s">
        <v>380</v>
      </c>
      <c r="C228" s="11"/>
      <c r="D228" s="12"/>
      <c r="E228" s="13"/>
      <c r="F228" s="14"/>
      <c r="G228" s="11"/>
      <c r="H228" s="93"/>
      <c r="I228" s="93"/>
      <c r="J228" s="120"/>
      <c r="K228" s="121"/>
      <c r="L228" s="93"/>
      <c r="M228" s="93"/>
      <c r="N228" s="19"/>
      <c r="O228" s="20"/>
      <c r="P228" s="93"/>
      <c r="Q228" s="122"/>
      <c r="R228" s="19"/>
      <c r="S228" s="122"/>
      <c r="T228" s="22"/>
      <c r="U228" s="85"/>
      <c r="V228" s="92"/>
      <c r="W228" s="93"/>
      <c r="X228" s="25"/>
      <c r="Y228" s="93"/>
      <c r="Z228" s="94"/>
      <c r="AA228" s="93"/>
      <c r="AB228" s="27"/>
      <c r="AC228" s="28"/>
      <c r="AD228" s="93"/>
      <c r="AE228" s="29"/>
      <c r="AF228" s="95"/>
      <c r="AG228" s="31">
        <v>95</v>
      </c>
      <c r="AH228" s="93"/>
      <c r="AI228" s="41">
        <f t="shared" si="470"/>
        <v>95</v>
      </c>
      <c r="AJ228" s="30"/>
      <c r="AK228" s="32"/>
      <c r="AL228" s="93"/>
      <c r="AM228" s="7">
        <f t="shared" si="471"/>
        <v>0</v>
      </c>
      <c r="AN228" s="88"/>
      <c r="AO228" s="93"/>
      <c r="AP228" s="42">
        <f t="shared" si="535"/>
        <v>0</v>
      </c>
      <c r="AQ228" s="89"/>
      <c r="AR228" s="93"/>
      <c r="AS228" s="43">
        <f t="shared" si="536"/>
        <v>0</v>
      </c>
      <c r="AT228" s="90"/>
      <c r="AU228" s="93"/>
      <c r="AV228" s="44">
        <f t="shared" si="537"/>
        <v>0</v>
      </c>
      <c r="AW228" s="96"/>
      <c r="AX228" s="95"/>
      <c r="AY228" s="256">
        <f t="shared" si="519"/>
        <v>0</v>
      </c>
      <c r="AZ228" s="97">
        <v>0</v>
      </c>
      <c r="BA228" s="95"/>
      <c r="BB228" s="257">
        <f t="shared" si="520"/>
        <v>0</v>
      </c>
      <c r="BC228" s="258">
        <f t="shared" si="504"/>
        <v>0</v>
      </c>
      <c r="BD228" s="93"/>
      <c r="BE228" s="93"/>
      <c r="BF228" s="37">
        <f t="shared" si="505"/>
        <v>0</v>
      </c>
      <c r="BG228" s="30"/>
      <c r="BH228" s="30"/>
      <c r="BI228" s="26">
        <f t="shared" si="506"/>
        <v>0</v>
      </c>
      <c r="BJ228" s="37"/>
      <c r="BK228" s="93"/>
      <c r="BL228" s="98">
        <v>0</v>
      </c>
      <c r="BM228" s="93"/>
      <c r="BN228" s="259">
        <f t="shared" si="521"/>
        <v>0</v>
      </c>
      <c r="BO228" s="226">
        <f t="shared" si="503"/>
        <v>0</v>
      </c>
      <c r="BP228" s="161"/>
      <c r="BQ228" s="93"/>
      <c r="BR228" s="226">
        <f t="shared" si="493"/>
        <v>0</v>
      </c>
      <c r="BS228" s="30">
        <f t="shared" si="518"/>
        <v>0</v>
      </c>
      <c r="BT228" s="93"/>
      <c r="BU228" s="93"/>
      <c r="BV228" s="93"/>
      <c r="BW228" s="93"/>
      <c r="BX228" s="93"/>
      <c r="BY228" s="94"/>
      <c r="BZ228" s="230"/>
      <c r="CA228" s="30">
        <f t="shared" si="501"/>
        <v>0</v>
      </c>
      <c r="CB228" s="93"/>
      <c r="CC228" s="93"/>
      <c r="CD228" s="93"/>
      <c r="CE228" s="93"/>
      <c r="CF228" s="226">
        <f t="shared" si="494"/>
        <v>0</v>
      </c>
      <c r="CG228" s="30">
        <f t="shared" si="502"/>
        <v>0</v>
      </c>
      <c r="CH228" s="93"/>
      <c r="CI228" s="93"/>
      <c r="CJ228" s="93"/>
      <c r="CK228" s="93"/>
      <c r="CL228" s="93"/>
      <c r="CM228" s="93"/>
      <c r="CN228" s="93"/>
      <c r="CO228" s="93"/>
      <c r="CP228" s="93"/>
      <c r="CQ228" s="177"/>
      <c r="CR228" s="226">
        <f t="shared" si="495"/>
        <v>0</v>
      </c>
      <c r="CS228" s="30">
        <f t="shared" si="500"/>
        <v>0</v>
      </c>
      <c r="CT228" s="93"/>
      <c r="CU228" s="93"/>
      <c r="CV228" s="93"/>
      <c r="CW228" s="93"/>
      <c r="CX228" s="93"/>
      <c r="CY228" s="93"/>
      <c r="CZ228" s="93"/>
      <c r="DA228" s="93"/>
      <c r="DB228" s="93"/>
      <c r="DC228" s="93"/>
      <c r="DD228" s="93"/>
      <c r="DE228" s="226">
        <f t="shared" si="496"/>
        <v>0</v>
      </c>
      <c r="DF228" s="226">
        <f t="shared" si="497"/>
        <v>0</v>
      </c>
      <c r="DG228" s="367">
        <f t="shared" si="498"/>
        <v>0</v>
      </c>
    </row>
    <row r="229" spans="1:111" s="125" customFormat="1" ht="72" customHeight="1" x14ac:dyDescent="0.25">
      <c r="A229" s="73" t="s">
        <v>428</v>
      </c>
      <c r="B229" s="59" t="s">
        <v>429</v>
      </c>
      <c r="C229" s="11"/>
      <c r="D229" s="12"/>
      <c r="E229" s="13"/>
      <c r="F229" s="14"/>
      <c r="G229" s="11"/>
      <c r="H229" s="93"/>
      <c r="I229" s="93"/>
      <c r="J229" s="120"/>
      <c r="K229" s="121"/>
      <c r="L229" s="93"/>
      <c r="M229" s="93"/>
      <c r="N229" s="19"/>
      <c r="O229" s="20"/>
      <c r="P229" s="93"/>
      <c r="Q229" s="122"/>
      <c r="R229" s="19"/>
      <c r="S229" s="122"/>
      <c r="T229" s="22"/>
      <c r="U229" s="85"/>
      <c r="V229" s="92"/>
      <c r="W229" s="93"/>
      <c r="X229" s="25"/>
      <c r="Y229" s="93"/>
      <c r="Z229" s="94"/>
      <c r="AA229" s="93"/>
      <c r="AB229" s="27"/>
      <c r="AC229" s="28"/>
      <c r="AD229" s="93"/>
      <c r="AE229" s="29"/>
      <c r="AF229" s="95"/>
      <c r="AG229" s="31"/>
      <c r="AH229" s="93"/>
      <c r="AI229" s="41"/>
      <c r="AJ229" s="30"/>
      <c r="AK229" s="32"/>
      <c r="AL229" s="93"/>
      <c r="AM229" s="7"/>
      <c r="AN229" s="88"/>
      <c r="AO229" s="93"/>
      <c r="AP229" s="42"/>
      <c r="AQ229" s="89"/>
      <c r="AR229" s="93"/>
      <c r="AS229" s="43"/>
      <c r="AT229" s="90"/>
      <c r="AU229" s="93"/>
      <c r="AV229" s="44"/>
      <c r="AW229" s="96"/>
      <c r="AX229" s="95"/>
      <c r="AY229" s="256"/>
      <c r="AZ229" s="97"/>
      <c r="BA229" s="95"/>
      <c r="BB229" s="257"/>
      <c r="BC229" s="258"/>
      <c r="BD229" s="93"/>
      <c r="BE229" s="93"/>
      <c r="BF229" s="37"/>
      <c r="BG229" s="30"/>
      <c r="BH229" s="30"/>
      <c r="BI229" s="26"/>
      <c r="BJ229" s="37"/>
      <c r="BK229" s="93"/>
      <c r="BL229" s="98"/>
      <c r="BM229" s="93"/>
      <c r="BN229" s="259"/>
      <c r="BO229" s="226"/>
      <c r="BP229" s="161"/>
      <c r="BQ229" s="93"/>
      <c r="BR229" s="226">
        <f t="shared" si="493"/>
        <v>0</v>
      </c>
      <c r="BS229" s="30"/>
      <c r="BT229" s="93"/>
      <c r="BU229" s="93"/>
      <c r="BV229" s="93"/>
      <c r="BW229" s="93"/>
      <c r="BX229" s="93">
        <v>15405510.98</v>
      </c>
      <c r="BY229" s="94"/>
      <c r="BZ229" s="230"/>
      <c r="CA229" s="30">
        <f t="shared" si="501"/>
        <v>15405510.98</v>
      </c>
      <c r="CB229" s="93"/>
      <c r="CC229" s="93"/>
      <c r="CD229" s="93"/>
      <c r="CE229" s="93"/>
      <c r="CF229" s="226">
        <f t="shared" si="494"/>
        <v>0</v>
      </c>
      <c r="CG229" s="30">
        <f t="shared" si="502"/>
        <v>15405510.98</v>
      </c>
      <c r="CH229" s="93"/>
      <c r="CI229" s="93"/>
      <c r="CJ229" s="93"/>
      <c r="CK229" s="93"/>
      <c r="CL229" s="93"/>
      <c r="CM229" s="93"/>
      <c r="CN229" s="93"/>
      <c r="CO229" s="93"/>
      <c r="CP229" s="93"/>
      <c r="CQ229" s="177"/>
      <c r="CR229" s="226">
        <f t="shared" si="495"/>
        <v>0</v>
      </c>
      <c r="CS229" s="30">
        <f t="shared" si="500"/>
        <v>15405510.98</v>
      </c>
      <c r="CT229" s="93"/>
      <c r="CU229" s="93"/>
      <c r="CV229" s="93"/>
      <c r="CW229" s="93"/>
      <c r="CX229" s="93"/>
      <c r="CY229" s="93"/>
      <c r="CZ229" s="93"/>
      <c r="DA229" s="93"/>
      <c r="DB229" s="93"/>
      <c r="DC229" s="93"/>
      <c r="DD229" s="93"/>
      <c r="DE229" s="226">
        <f t="shared" si="496"/>
        <v>0</v>
      </c>
      <c r="DF229" s="226">
        <f t="shared" si="497"/>
        <v>15405510.98</v>
      </c>
      <c r="DG229" s="367">
        <f t="shared" si="498"/>
        <v>0</v>
      </c>
    </row>
    <row r="230" spans="1:111" s="125" customFormat="1" ht="109.5" customHeight="1" x14ac:dyDescent="0.25">
      <c r="A230" s="73" t="s">
        <v>442</v>
      </c>
      <c r="B230" s="59" t="s">
        <v>443</v>
      </c>
      <c r="C230" s="11"/>
      <c r="D230" s="12"/>
      <c r="E230" s="13"/>
      <c r="F230" s="14"/>
      <c r="G230" s="11"/>
      <c r="H230" s="93"/>
      <c r="I230" s="93"/>
      <c r="J230" s="120"/>
      <c r="K230" s="121"/>
      <c r="L230" s="93"/>
      <c r="M230" s="93"/>
      <c r="N230" s="19"/>
      <c r="O230" s="20"/>
      <c r="P230" s="93"/>
      <c r="Q230" s="122"/>
      <c r="R230" s="19"/>
      <c r="S230" s="122"/>
      <c r="T230" s="22"/>
      <c r="U230" s="85"/>
      <c r="V230" s="92"/>
      <c r="W230" s="93"/>
      <c r="X230" s="25"/>
      <c r="Y230" s="93"/>
      <c r="Z230" s="94"/>
      <c r="AA230" s="93"/>
      <c r="AB230" s="27"/>
      <c r="AC230" s="28"/>
      <c r="AD230" s="93"/>
      <c r="AE230" s="29"/>
      <c r="AF230" s="95"/>
      <c r="AG230" s="31"/>
      <c r="AH230" s="93"/>
      <c r="AI230" s="41"/>
      <c r="AJ230" s="30"/>
      <c r="AK230" s="32"/>
      <c r="AL230" s="93"/>
      <c r="AM230" s="7"/>
      <c r="AN230" s="88"/>
      <c r="AO230" s="93"/>
      <c r="AP230" s="42"/>
      <c r="AQ230" s="89"/>
      <c r="AR230" s="93"/>
      <c r="AS230" s="43"/>
      <c r="AT230" s="90"/>
      <c r="AU230" s="93"/>
      <c r="AV230" s="44"/>
      <c r="AW230" s="96"/>
      <c r="AX230" s="95"/>
      <c r="AY230" s="256"/>
      <c r="AZ230" s="97"/>
      <c r="BA230" s="95"/>
      <c r="BB230" s="257"/>
      <c r="BC230" s="258"/>
      <c r="BD230" s="93"/>
      <c r="BE230" s="93"/>
      <c r="BF230" s="37"/>
      <c r="BG230" s="30"/>
      <c r="BH230" s="30"/>
      <c r="BI230" s="26"/>
      <c r="BJ230" s="37"/>
      <c r="BK230" s="93"/>
      <c r="BL230" s="98"/>
      <c r="BM230" s="93"/>
      <c r="BN230" s="259"/>
      <c r="BO230" s="226"/>
      <c r="BP230" s="161"/>
      <c r="BQ230" s="93"/>
      <c r="BR230" s="226">
        <f t="shared" si="493"/>
        <v>0</v>
      </c>
      <c r="BS230" s="30"/>
      <c r="BT230" s="93"/>
      <c r="BU230" s="93"/>
      <c r="BV230" s="93"/>
      <c r="BW230" s="93"/>
      <c r="BX230" s="93"/>
      <c r="BY230" s="94"/>
      <c r="BZ230" s="230"/>
      <c r="CA230" s="30"/>
      <c r="CB230" s="93"/>
      <c r="CC230" s="93"/>
      <c r="CD230" s="93"/>
      <c r="CE230" s="93"/>
      <c r="CF230" s="226">
        <f t="shared" si="494"/>
        <v>0</v>
      </c>
      <c r="CG230" s="30"/>
      <c r="CH230" s="93"/>
      <c r="CI230" s="93"/>
      <c r="CJ230" s="93"/>
      <c r="CK230" s="93"/>
      <c r="CL230" s="93"/>
      <c r="CM230" s="93">
        <v>1405807.28</v>
      </c>
      <c r="CN230" s="93"/>
      <c r="CO230" s="93"/>
      <c r="CP230" s="93"/>
      <c r="CQ230" s="177"/>
      <c r="CR230" s="226">
        <f t="shared" si="495"/>
        <v>1405807.28</v>
      </c>
      <c r="CS230" s="30">
        <f t="shared" si="500"/>
        <v>1405807.28</v>
      </c>
      <c r="CT230" s="93"/>
      <c r="CU230" s="93"/>
      <c r="CV230" s="93"/>
      <c r="CW230" s="93"/>
      <c r="CX230" s="93"/>
      <c r="CY230" s="93"/>
      <c r="CZ230" s="93"/>
      <c r="DA230" s="93"/>
      <c r="DB230" s="93"/>
      <c r="DC230" s="93"/>
      <c r="DD230" s="93"/>
      <c r="DE230" s="226">
        <f t="shared" si="496"/>
        <v>0</v>
      </c>
      <c r="DF230" s="226">
        <f t="shared" si="497"/>
        <v>1405807.28</v>
      </c>
      <c r="DG230" s="367">
        <f t="shared" si="498"/>
        <v>1405807.28</v>
      </c>
    </row>
    <row r="231" spans="1:111" s="125" customFormat="1" ht="109.5" hidden="1" customHeight="1" x14ac:dyDescent="0.25">
      <c r="A231" s="73" t="s">
        <v>445</v>
      </c>
      <c r="B231" s="59" t="s">
        <v>446</v>
      </c>
      <c r="C231" s="11"/>
      <c r="D231" s="12"/>
      <c r="E231" s="13"/>
      <c r="F231" s="14"/>
      <c r="G231" s="11"/>
      <c r="H231" s="93"/>
      <c r="I231" s="93"/>
      <c r="J231" s="120"/>
      <c r="K231" s="121"/>
      <c r="L231" s="93"/>
      <c r="M231" s="93"/>
      <c r="N231" s="19"/>
      <c r="O231" s="20"/>
      <c r="P231" s="93"/>
      <c r="Q231" s="122"/>
      <c r="R231" s="19"/>
      <c r="S231" s="122"/>
      <c r="T231" s="22"/>
      <c r="U231" s="85"/>
      <c r="V231" s="92"/>
      <c r="W231" s="93"/>
      <c r="X231" s="25"/>
      <c r="Y231" s="93"/>
      <c r="Z231" s="94"/>
      <c r="AA231" s="93"/>
      <c r="AB231" s="27"/>
      <c r="AC231" s="28"/>
      <c r="AD231" s="93"/>
      <c r="AE231" s="29"/>
      <c r="AF231" s="95"/>
      <c r="AG231" s="31"/>
      <c r="AH231" s="93"/>
      <c r="AI231" s="41"/>
      <c r="AJ231" s="30"/>
      <c r="AK231" s="32"/>
      <c r="AL231" s="93"/>
      <c r="AM231" s="7"/>
      <c r="AN231" s="88"/>
      <c r="AO231" s="93"/>
      <c r="AP231" s="42"/>
      <c r="AQ231" s="89"/>
      <c r="AR231" s="93"/>
      <c r="AS231" s="43"/>
      <c r="AT231" s="90"/>
      <c r="AU231" s="93"/>
      <c r="AV231" s="44"/>
      <c r="AW231" s="96"/>
      <c r="AX231" s="95"/>
      <c r="AY231" s="256"/>
      <c r="AZ231" s="97"/>
      <c r="BA231" s="95"/>
      <c r="BB231" s="257"/>
      <c r="BC231" s="258"/>
      <c r="BD231" s="93"/>
      <c r="BE231" s="93"/>
      <c r="BF231" s="37"/>
      <c r="BG231" s="30"/>
      <c r="BH231" s="30"/>
      <c r="BI231" s="26"/>
      <c r="BJ231" s="37"/>
      <c r="BK231" s="93"/>
      <c r="BL231" s="98"/>
      <c r="BM231" s="93"/>
      <c r="BN231" s="259"/>
      <c r="BO231" s="226"/>
      <c r="BP231" s="161"/>
      <c r="BQ231" s="93"/>
      <c r="BR231" s="226">
        <f t="shared" si="493"/>
        <v>0</v>
      </c>
      <c r="BS231" s="30"/>
      <c r="BT231" s="93"/>
      <c r="BU231" s="93"/>
      <c r="BV231" s="93"/>
      <c r="BW231" s="93"/>
      <c r="BX231" s="93"/>
      <c r="BY231" s="94"/>
      <c r="BZ231" s="230"/>
      <c r="CA231" s="30"/>
      <c r="CB231" s="93"/>
      <c r="CC231" s="93"/>
      <c r="CD231" s="93"/>
      <c r="CE231" s="93"/>
      <c r="CF231" s="226">
        <f t="shared" si="494"/>
        <v>0</v>
      </c>
      <c r="CG231" s="30"/>
      <c r="CH231" s="93"/>
      <c r="CI231" s="93"/>
      <c r="CJ231" s="93"/>
      <c r="CK231" s="93"/>
      <c r="CL231" s="93"/>
      <c r="CM231" s="93"/>
      <c r="CN231" s="93">
        <v>5701761.6900000004</v>
      </c>
      <c r="CO231" s="93"/>
      <c r="CP231" s="93"/>
      <c r="CQ231" s="177"/>
      <c r="CR231" s="226">
        <f t="shared" si="495"/>
        <v>5701761.6900000004</v>
      </c>
      <c r="CS231" s="30">
        <f t="shared" si="500"/>
        <v>5701761.6900000004</v>
      </c>
      <c r="CT231" s="93"/>
      <c r="CU231" s="93"/>
      <c r="CV231" s="93"/>
      <c r="CW231" s="93">
        <v>-5701761.6900000004</v>
      </c>
      <c r="CX231" s="93"/>
      <c r="CY231" s="93"/>
      <c r="CZ231" s="93"/>
      <c r="DA231" s="93"/>
      <c r="DB231" s="93"/>
      <c r="DC231" s="93"/>
      <c r="DD231" s="93"/>
      <c r="DE231" s="226">
        <f t="shared" si="496"/>
        <v>-5701761.6900000004</v>
      </c>
      <c r="DF231" s="226">
        <f t="shared" si="497"/>
        <v>0</v>
      </c>
      <c r="DG231" s="367">
        <f t="shared" si="498"/>
        <v>0</v>
      </c>
    </row>
    <row r="232" spans="1:111" s="125" customFormat="1" ht="48" customHeight="1" x14ac:dyDescent="0.25">
      <c r="A232" s="144" t="s">
        <v>381</v>
      </c>
      <c r="B232" s="145" t="s">
        <v>417</v>
      </c>
      <c r="C232" s="11"/>
      <c r="D232" s="12"/>
      <c r="E232" s="13"/>
      <c r="F232" s="14"/>
      <c r="G232" s="11"/>
      <c r="H232" s="93"/>
      <c r="I232" s="93"/>
      <c r="J232" s="120"/>
      <c r="K232" s="121"/>
      <c r="L232" s="93"/>
      <c r="M232" s="93"/>
      <c r="N232" s="19">
        <f>J232+L232</f>
        <v>0</v>
      </c>
      <c r="O232" s="20">
        <f t="shared" si="492"/>
        <v>0</v>
      </c>
      <c r="P232" s="93"/>
      <c r="Q232" s="122"/>
      <c r="R232" s="19">
        <f t="shared" si="491"/>
        <v>0</v>
      </c>
      <c r="S232" s="122"/>
      <c r="T232" s="22">
        <f t="shared" si="490"/>
        <v>0</v>
      </c>
      <c r="U232" s="85"/>
      <c r="V232" s="92"/>
      <c r="W232" s="93"/>
      <c r="X232" s="25">
        <f t="shared" si="473"/>
        <v>0</v>
      </c>
      <c r="Y232" s="93"/>
      <c r="Z232" s="94"/>
      <c r="AA232" s="93"/>
      <c r="AB232" s="27">
        <f t="shared" si="472"/>
        <v>0</v>
      </c>
      <c r="AC232" s="28"/>
      <c r="AD232" s="93"/>
      <c r="AE232" s="29">
        <f t="shared" si="469"/>
        <v>0</v>
      </c>
      <c r="AF232" s="95"/>
      <c r="AG232" s="31"/>
      <c r="AH232" s="93"/>
      <c r="AI232" s="41">
        <f t="shared" si="470"/>
        <v>0</v>
      </c>
      <c r="AJ232" s="30"/>
      <c r="AK232" s="32"/>
      <c r="AL232" s="93"/>
      <c r="AM232" s="7">
        <f t="shared" si="471"/>
        <v>0</v>
      </c>
      <c r="AN232" s="88"/>
      <c r="AO232" s="93"/>
      <c r="AP232" s="42">
        <f t="shared" si="535"/>
        <v>0</v>
      </c>
      <c r="AQ232" s="89"/>
      <c r="AR232" s="93"/>
      <c r="AS232" s="43">
        <f t="shared" si="536"/>
        <v>0</v>
      </c>
      <c r="AT232" s="90"/>
      <c r="AU232" s="93"/>
      <c r="AV232" s="44">
        <f t="shared" si="537"/>
        <v>0</v>
      </c>
      <c r="AW232" s="96"/>
      <c r="AX232" s="95"/>
      <c r="AY232" s="256">
        <f t="shared" si="519"/>
        <v>0</v>
      </c>
      <c r="AZ232" s="97"/>
      <c r="BA232" s="95"/>
      <c r="BB232" s="257">
        <f t="shared" si="520"/>
        <v>0</v>
      </c>
      <c r="BC232" s="258">
        <f t="shared" si="504"/>
        <v>0</v>
      </c>
      <c r="BD232" s="93"/>
      <c r="BE232" s="93"/>
      <c r="BF232" s="37">
        <f t="shared" si="505"/>
        <v>0</v>
      </c>
      <c r="BG232" s="30"/>
      <c r="BH232" s="30"/>
      <c r="BI232" s="26">
        <f t="shared" si="506"/>
        <v>0</v>
      </c>
      <c r="BJ232" s="37"/>
      <c r="BK232" s="93"/>
      <c r="BL232" s="98"/>
      <c r="BM232" s="93"/>
      <c r="BN232" s="259">
        <f t="shared" si="521"/>
        <v>0</v>
      </c>
      <c r="BO232" s="226">
        <f t="shared" si="503"/>
        <v>0</v>
      </c>
      <c r="BP232" s="161">
        <f>BP233</f>
        <v>-19442471.079999998</v>
      </c>
      <c r="BQ232" s="93">
        <f t="shared" ref="BQ232:DD232" si="552">BQ233</f>
        <v>0</v>
      </c>
      <c r="BR232" s="226">
        <f t="shared" si="493"/>
        <v>-19442471.079999998</v>
      </c>
      <c r="BS232" s="30">
        <f t="shared" ref="BS232:BS238" si="553">BO232+BP232+BQ232</f>
        <v>-19442471.079999998</v>
      </c>
      <c r="BT232" s="93">
        <f t="shared" si="552"/>
        <v>19195407.02</v>
      </c>
      <c r="BU232" s="93">
        <f t="shared" si="552"/>
        <v>0</v>
      </c>
      <c r="BV232" s="93">
        <f t="shared" si="552"/>
        <v>0</v>
      </c>
      <c r="BW232" s="93">
        <f t="shared" si="552"/>
        <v>0</v>
      </c>
      <c r="BX232" s="93">
        <f t="shared" si="552"/>
        <v>0</v>
      </c>
      <c r="BY232" s="94">
        <f t="shared" si="552"/>
        <v>0</v>
      </c>
      <c r="BZ232" s="230"/>
      <c r="CA232" s="30">
        <f t="shared" si="501"/>
        <v>-247064.05999999866</v>
      </c>
      <c r="CB232" s="93">
        <f t="shared" si="552"/>
        <v>0</v>
      </c>
      <c r="CC232" s="93">
        <f t="shared" si="552"/>
        <v>0</v>
      </c>
      <c r="CD232" s="93">
        <f t="shared" si="552"/>
        <v>0</v>
      </c>
      <c r="CE232" s="93">
        <f t="shared" si="552"/>
        <v>0</v>
      </c>
      <c r="CF232" s="226">
        <f t="shared" si="494"/>
        <v>0</v>
      </c>
      <c r="CG232" s="30">
        <f t="shared" si="502"/>
        <v>-247064.05999999866</v>
      </c>
      <c r="CH232" s="93">
        <f t="shared" si="552"/>
        <v>0</v>
      </c>
      <c r="CI232" s="93">
        <f t="shared" si="552"/>
        <v>0</v>
      </c>
      <c r="CJ232" s="93">
        <f t="shared" si="552"/>
        <v>0</v>
      </c>
      <c r="CK232" s="93">
        <f t="shared" si="552"/>
        <v>0</v>
      </c>
      <c r="CL232" s="93">
        <f t="shared" si="552"/>
        <v>0</v>
      </c>
      <c r="CM232" s="93">
        <f t="shared" si="552"/>
        <v>0</v>
      </c>
      <c r="CN232" s="93">
        <f t="shared" si="552"/>
        <v>0</v>
      </c>
      <c r="CO232" s="93">
        <f t="shared" si="552"/>
        <v>0</v>
      </c>
      <c r="CP232" s="93">
        <f t="shared" si="552"/>
        <v>0</v>
      </c>
      <c r="CQ232" s="177">
        <f t="shared" si="552"/>
        <v>0</v>
      </c>
      <c r="CR232" s="226">
        <f t="shared" si="495"/>
        <v>0</v>
      </c>
      <c r="CS232" s="30">
        <f t="shared" si="500"/>
        <v>-247064.05999999866</v>
      </c>
      <c r="CT232" s="93">
        <f t="shared" si="552"/>
        <v>0</v>
      </c>
      <c r="CU232" s="93">
        <f t="shared" si="552"/>
        <v>0</v>
      </c>
      <c r="CV232" s="93">
        <f t="shared" si="552"/>
        <v>0</v>
      </c>
      <c r="CW232" s="93">
        <f t="shared" si="552"/>
        <v>0</v>
      </c>
      <c r="CX232" s="93">
        <f t="shared" si="552"/>
        <v>0</v>
      </c>
      <c r="CY232" s="93">
        <f t="shared" si="552"/>
        <v>0</v>
      </c>
      <c r="CZ232" s="93">
        <f t="shared" si="552"/>
        <v>0</v>
      </c>
      <c r="DA232" s="93">
        <f t="shared" si="552"/>
        <v>0</v>
      </c>
      <c r="DB232" s="93">
        <f t="shared" si="552"/>
        <v>0</v>
      </c>
      <c r="DC232" s="93">
        <f t="shared" si="552"/>
        <v>0</v>
      </c>
      <c r="DD232" s="93">
        <f t="shared" si="552"/>
        <v>0</v>
      </c>
      <c r="DE232" s="226">
        <f t="shared" si="496"/>
        <v>0</v>
      </c>
      <c r="DF232" s="226">
        <f t="shared" si="497"/>
        <v>-247064.05999999866</v>
      </c>
      <c r="DG232" s="367">
        <f t="shared" si="498"/>
        <v>-19442471.079999998</v>
      </c>
    </row>
    <row r="233" spans="1:111" s="125" customFormat="1" ht="36.75" x14ac:dyDescent="0.25">
      <c r="A233" s="146" t="s">
        <v>411</v>
      </c>
      <c r="B233" s="142" t="s">
        <v>412</v>
      </c>
      <c r="C233" s="11"/>
      <c r="D233" s="12"/>
      <c r="E233" s="13"/>
      <c r="F233" s="14"/>
      <c r="G233" s="11"/>
      <c r="H233" s="93"/>
      <c r="I233" s="93"/>
      <c r="J233" s="120"/>
      <c r="K233" s="121"/>
      <c r="L233" s="93"/>
      <c r="M233" s="93"/>
      <c r="N233" s="19"/>
      <c r="O233" s="20"/>
      <c r="P233" s="93"/>
      <c r="Q233" s="122"/>
      <c r="R233" s="19"/>
      <c r="S233" s="122"/>
      <c r="T233" s="22"/>
      <c r="U233" s="85"/>
      <c r="V233" s="92"/>
      <c r="W233" s="93"/>
      <c r="X233" s="25"/>
      <c r="Y233" s="93"/>
      <c r="Z233" s="94"/>
      <c r="AA233" s="93"/>
      <c r="AB233" s="27"/>
      <c r="AC233" s="28"/>
      <c r="AD233" s="93"/>
      <c r="AE233" s="29"/>
      <c r="AF233" s="95"/>
      <c r="AG233" s="31"/>
      <c r="AH233" s="93"/>
      <c r="AI233" s="41"/>
      <c r="AJ233" s="30"/>
      <c r="AK233" s="32"/>
      <c r="AL233" s="93"/>
      <c r="AM233" s="7"/>
      <c r="AN233" s="88"/>
      <c r="AO233" s="93"/>
      <c r="AP233" s="42"/>
      <c r="AQ233" s="89"/>
      <c r="AR233" s="93"/>
      <c r="AS233" s="43"/>
      <c r="AT233" s="90"/>
      <c r="AU233" s="93"/>
      <c r="AV233" s="44"/>
      <c r="AW233" s="96"/>
      <c r="AX233" s="95"/>
      <c r="AY233" s="256"/>
      <c r="AZ233" s="97"/>
      <c r="BA233" s="95"/>
      <c r="BB233" s="257"/>
      <c r="BC233" s="258"/>
      <c r="BD233" s="93"/>
      <c r="BE233" s="93"/>
      <c r="BF233" s="37"/>
      <c r="BG233" s="30"/>
      <c r="BH233" s="30"/>
      <c r="BI233" s="26"/>
      <c r="BJ233" s="37"/>
      <c r="BK233" s="93"/>
      <c r="BL233" s="98"/>
      <c r="BM233" s="93"/>
      <c r="BN233" s="259"/>
      <c r="BO233" s="226"/>
      <c r="BP233" s="161">
        <f>BP234+BP235+BP236+BP237+BP238</f>
        <v>-19442471.079999998</v>
      </c>
      <c r="BQ233" s="93">
        <f t="shared" ref="BQ233:CD233" si="554">BQ234+BQ235+BQ236+BQ237+BQ238</f>
        <v>0</v>
      </c>
      <c r="BR233" s="226">
        <f t="shared" si="493"/>
        <v>-19442471.079999998</v>
      </c>
      <c r="BS233" s="30">
        <f t="shared" si="553"/>
        <v>-19442471.079999998</v>
      </c>
      <c r="BT233" s="93">
        <f t="shared" si="554"/>
        <v>19195407.02</v>
      </c>
      <c r="BU233" s="93">
        <f t="shared" si="554"/>
        <v>0</v>
      </c>
      <c r="BV233" s="93">
        <f t="shared" si="554"/>
        <v>0</v>
      </c>
      <c r="BW233" s="93">
        <f t="shared" si="554"/>
        <v>0</v>
      </c>
      <c r="BX233" s="93">
        <f t="shared" si="554"/>
        <v>0</v>
      </c>
      <c r="BY233" s="94">
        <f t="shared" si="554"/>
        <v>0</v>
      </c>
      <c r="BZ233" s="230"/>
      <c r="CA233" s="30">
        <f t="shared" si="501"/>
        <v>-247064.05999999866</v>
      </c>
      <c r="CB233" s="93">
        <f t="shared" si="554"/>
        <v>0</v>
      </c>
      <c r="CC233" s="93">
        <f t="shared" si="554"/>
        <v>0</v>
      </c>
      <c r="CD233" s="93">
        <f t="shared" si="554"/>
        <v>0</v>
      </c>
      <c r="CE233" s="93">
        <f t="shared" ref="CE233" si="555">CE234+CE235+CE236+CE237+CE238</f>
        <v>0</v>
      </c>
      <c r="CF233" s="226">
        <f t="shared" si="494"/>
        <v>0</v>
      </c>
      <c r="CG233" s="30">
        <f t="shared" si="502"/>
        <v>-247064.05999999866</v>
      </c>
      <c r="CH233" s="93">
        <f t="shared" ref="CH233:DD233" si="556">CH234+CH235+CH236+CH237+CH238</f>
        <v>0</v>
      </c>
      <c r="CI233" s="93">
        <f t="shared" si="556"/>
        <v>0</v>
      </c>
      <c r="CJ233" s="93">
        <f t="shared" si="556"/>
        <v>0</v>
      </c>
      <c r="CK233" s="93">
        <f t="shared" si="556"/>
        <v>0</v>
      </c>
      <c r="CL233" s="93">
        <f t="shared" si="556"/>
        <v>0</v>
      </c>
      <c r="CM233" s="93">
        <f t="shared" si="556"/>
        <v>0</v>
      </c>
      <c r="CN233" s="93">
        <f t="shared" si="556"/>
        <v>0</v>
      </c>
      <c r="CO233" s="93">
        <f t="shared" si="556"/>
        <v>0</v>
      </c>
      <c r="CP233" s="93">
        <f t="shared" si="556"/>
        <v>0</v>
      </c>
      <c r="CQ233" s="177">
        <f t="shared" si="556"/>
        <v>0</v>
      </c>
      <c r="CR233" s="226">
        <f t="shared" si="495"/>
        <v>0</v>
      </c>
      <c r="CS233" s="30">
        <f t="shared" si="500"/>
        <v>-247064.05999999866</v>
      </c>
      <c r="CT233" s="93">
        <f t="shared" si="556"/>
        <v>0</v>
      </c>
      <c r="CU233" s="93">
        <f t="shared" si="556"/>
        <v>0</v>
      </c>
      <c r="CV233" s="93">
        <f t="shared" si="556"/>
        <v>0</v>
      </c>
      <c r="CW233" s="93">
        <f t="shared" si="556"/>
        <v>0</v>
      </c>
      <c r="CX233" s="93">
        <f t="shared" si="556"/>
        <v>0</v>
      </c>
      <c r="CY233" s="93">
        <f t="shared" si="556"/>
        <v>0</v>
      </c>
      <c r="CZ233" s="93">
        <f t="shared" si="556"/>
        <v>0</v>
      </c>
      <c r="DA233" s="93">
        <f t="shared" si="556"/>
        <v>0</v>
      </c>
      <c r="DB233" s="93">
        <f t="shared" si="556"/>
        <v>0</v>
      </c>
      <c r="DC233" s="93">
        <f t="shared" si="556"/>
        <v>0</v>
      </c>
      <c r="DD233" s="93">
        <f t="shared" si="556"/>
        <v>0</v>
      </c>
      <c r="DE233" s="226">
        <f t="shared" si="496"/>
        <v>0</v>
      </c>
      <c r="DF233" s="226">
        <f t="shared" si="497"/>
        <v>-247064.05999999866</v>
      </c>
      <c r="DG233" s="367">
        <f t="shared" si="498"/>
        <v>-19442471.079999998</v>
      </c>
    </row>
    <row r="234" spans="1:111" s="125" customFormat="1" ht="60.75" x14ac:dyDescent="0.25">
      <c r="A234" s="146" t="s">
        <v>404</v>
      </c>
      <c r="B234" s="142" t="s">
        <v>403</v>
      </c>
      <c r="C234" s="11"/>
      <c r="D234" s="12"/>
      <c r="E234" s="13"/>
      <c r="F234" s="14"/>
      <c r="G234" s="11"/>
      <c r="H234" s="93"/>
      <c r="I234" s="93"/>
      <c r="J234" s="120"/>
      <c r="K234" s="121"/>
      <c r="L234" s="93"/>
      <c r="M234" s="93"/>
      <c r="N234" s="19"/>
      <c r="O234" s="20"/>
      <c r="P234" s="93"/>
      <c r="Q234" s="122"/>
      <c r="R234" s="19"/>
      <c r="S234" s="122"/>
      <c r="T234" s="22"/>
      <c r="U234" s="85"/>
      <c r="V234" s="92"/>
      <c r="W234" s="93"/>
      <c r="X234" s="25"/>
      <c r="Y234" s="93"/>
      <c r="Z234" s="94"/>
      <c r="AA234" s="93"/>
      <c r="AB234" s="27"/>
      <c r="AC234" s="28"/>
      <c r="AD234" s="93"/>
      <c r="AE234" s="29"/>
      <c r="AF234" s="95"/>
      <c r="AG234" s="31"/>
      <c r="AH234" s="93"/>
      <c r="AI234" s="41"/>
      <c r="AJ234" s="30"/>
      <c r="AK234" s="32"/>
      <c r="AL234" s="93"/>
      <c r="AM234" s="7"/>
      <c r="AN234" s="88"/>
      <c r="AO234" s="93"/>
      <c r="AP234" s="42"/>
      <c r="AQ234" s="89"/>
      <c r="AR234" s="93"/>
      <c r="AS234" s="43"/>
      <c r="AT234" s="90"/>
      <c r="AU234" s="93"/>
      <c r="AV234" s="44"/>
      <c r="AW234" s="96"/>
      <c r="AX234" s="95"/>
      <c r="AY234" s="256"/>
      <c r="AZ234" s="97"/>
      <c r="BA234" s="95"/>
      <c r="BB234" s="257"/>
      <c r="BC234" s="258"/>
      <c r="BD234" s="93"/>
      <c r="BE234" s="93"/>
      <c r="BF234" s="37"/>
      <c r="BG234" s="30"/>
      <c r="BH234" s="30"/>
      <c r="BI234" s="26"/>
      <c r="BJ234" s="37"/>
      <c r="BK234" s="93"/>
      <c r="BL234" s="98"/>
      <c r="BM234" s="93"/>
      <c r="BN234" s="259"/>
      <c r="BO234" s="226"/>
      <c r="BP234" s="161">
        <v>-0.02</v>
      </c>
      <c r="BQ234" s="93"/>
      <c r="BR234" s="226">
        <f t="shared" si="493"/>
        <v>-0.02</v>
      </c>
      <c r="BS234" s="30">
        <f t="shared" si="553"/>
        <v>-0.02</v>
      </c>
      <c r="BT234" s="93"/>
      <c r="BU234" s="93"/>
      <c r="BV234" s="93"/>
      <c r="BW234" s="93"/>
      <c r="BX234" s="93"/>
      <c r="BY234" s="94"/>
      <c r="BZ234" s="230"/>
      <c r="CA234" s="30">
        <f t="shared" si="501"/>
        <v>-0.02</v>
      </c>
      <c r="CB234" s="93"/>
      <c r="CC234" s="93"/>
      <c r="CD234" s="93"/>
      <c r="CE234" s="93"/>
      <c r="CF234" s="226">
        <f t="shared" si="494"/>
        <v>0</v>
      </c>
      <c r="CG234" s="30">
        <f t="shared" si="502"/>
        <v>-0.02</v>
      </c>
      <c r="CH234" s="93"/>
      <c r="CI234" s="93"/>
      <c r="CJ234" s="93"/>
      <c r="CK234" s="93"/>
      <c r="CL234" s="93"/>
      <c r="CM234" s="93"/>
      <c r="CN234" s="93"/>
      <c r="CO234" s="93"/>
      <c r="CP234" s="93"/>
      <c r="CQ234" s="177"/>
      <c r="CR234" s="226">
        <f t="shared" si="495"/>
        <v>0</v>
      </c>
      <c r="CS234" s="30">
        <f t="shared" si="500"/>
        <v>-0.02</v>
      </c>
      <c r="CT234" s="93"/>
      <c r="CU234" s="93"/>
      <c r="CV234" s="93"/>
      <c r="CW234" s="93"/>
      <c r="CX234" s="93"/>
      <c r="CY234" s="93"/>
      <c r="CZ234" s="93"/>
      <c r="DA234" s="93"/>
      <c r="DB234" s="93"/>
      <c r="DC234" s="93"/>
      <c r="DD234" s="93"/>
      <c r="DE234" s="226">
        <f t="shared" si="496"/>
        <v>0</v>
      </c>
      <c r="DF234" s="226">
        <f t="shared" si="497"/>
        <v>-0.02</v>
      </c>
      <c r="DG234" s="367">
        <f t="shared" si="498"/>
        <v>-0.02</v>
      </c>
    </row>
    <row r="235" spans="1:111" s="125" customFormat="1" ht="60.75" x14ac:dyDescent="0.25">
      <c r="A235" s="146" t="s">
        <v>406</v>
      </c>
      <c r="B235" s="142" t="s">
        <v>405</v>
      </c>
      <c r="C235" s="11"/>
      <c r="D235" s="12"/>
      <c r="E235" s="13"/>
      <c r="F235" s="14"/>
      <c r="G235" s="11"/>
      <c r="H235" s="93"/>
      <c r="I235" s="93"/>
      <c r="J235" s="120"/>
      <c r="K235" s="121"/>
      <c r="L235" s="93"/>
      <c r="M235" s="93"/>
      <c r="N235" s="19"/>
      <c r="O235" s="20"/>
      <c r="P235" s="93"/>
      <c r="Q235" s="122"/>
      <c r="R235" s="19"/>
      <c r="S235" s="122"/>
      <c r="T235" s="22"/>
      <c r="U235" s="85"/>
      <c r="V235" s="92"/>
      <c r="W235" s="93"/>
      <c r="X235" s="25"/>
      <c r="Y235" s="93"/>
      <c r="Z235" s="94"/>
      <c r="AA235" s="93"/>
      <c r="AB235" s="27"/>
      <c r="AC235" s="28"/>
      <c r="AD235" s="93"/>
      <c r="AE235" s="29"/>
      <c r="AF235" s="95"/>
      <c r="AG235" s="31"/>
      <c r="AH235" s="93"/>
      <c r="AI235" s="41"/>
      <c r="AJ235" s="30"/>
      <c r="AK235" s="32"/>
      <c r="AL235" s="93"/>
      <c r="AM235" s="7"/>
      <c r="AN235" s="88"/>
      <c r="AO235" s="93"/>
      <c r="AP235" s="42"/>
      <c r="AQ235" s="89"/>
      <c r="AR235" s="93"/>
      <c r="AS235" s="43"/>
      <c r="AT235" s="90"/>
      <c r="AU235" s="93"/>
      <c r="AV235" s="44"/>
      <c r="AW235" s="96"/>
      <c r="AX235" s="95"/>
      <c r="AY235" s="256"/>
      <c r="AZ235" s="97"/>
      <c r="BA235" s="95"/>
      <c r="BB235" s="257"/>
      <c r="BC235" s="258"/>
      <c r="BD235" s="93"/>
      <c r="BE235" s="93"/>
      <c r="BF235" s="37"/>
      <c r="BG235" s="30"/>
      <c r="BH235" s="30"/>
      <c r="BI235" s="26"/>
      <c r="BJ235" s="37"/>
      <c r="BK235" s="93"/>
      <c r="BL235" s="98"/>
      <c r="BM235" s="93"/>
      <c r="BN235" s="259"/>
      <c r="BO235" s="226"/>
      <c r="BP235" s="161">
        <v>-2913.3</v>
      </c>
      <c r="BQ235" s="93"/>
      <c r="BR235" s="226">
        <f t="shared" si="493"/>
        <v>-2913.3</v>
      </c>
      <c r="BS235" s="30">
        <f t="shared" si="553"/>
        <v>-2913.3</v>
      </c>
      <c r="BT235" s="93"/>
      <c r="BU235" s="93"/>
      <c r="BV235" s="93"/>
      <c r="BW235" s="93"/>
      <c r="BX235" s="93"/>
      <c r="BY235" s="94"/>
      <c r="BZ235" s="230"/>
      <c r="CA235" s="30">
        <f t="shared" si="501"/>
        <v>-2913.3</v>
      </c>
      <c r="CB235" s="93"/>
      <c r="CC235" s="93"/>
      <c r="CD235" s="93"/>
      <c r="CE235" s="93"/>
      <c r="CF235" s="226">
        <f t="shared" si="494"/>
        <v>0</v>
      </c>
      <c r="CG235" s="30">
        <f t="shared" si="502"/>
        <v>-2913.3</v>
      </c>
      <c r="CH235" s="93"/>
      <c r="CI235" s="93"/>
      <c r="CJ235" s="93"/>
      <c r="CK235" s="93"/>
      <c r="CL235" s="93"/>
      <c r="CM235" s="93"/>
      <c r="CN235" s="93"/>
      <c r="CO235" s="93"/>
      <c r="CP235" s="93"/>
      <c r="CQ235" s="177"/>
      <c r="CR235" s="226">
        <f t="shared" si="495"/>
        <v>0</v>
      </c>
      <c r="CS235" s="30">
        <f t="shared" si="500"/>
        <v>-2913.3</v>
      </c>
      <c r="CT235" s="93"/>
      <c r="CU235" s="93"/>
      <c r="CV235" s="93"/>
      <c r="CW235" s="93"/>
      <c r="CX235" s="93"/>
      <c r="CY235" s="93"/>
      <c r="CZ235" s="93"/>
      <c r="DA235" s="93"/>
      <c r="DB235" s="93"/>
      <c r="DC235" s="93"/>
      <c r="DD235" s="93"/>
      <c r="DE235" s="226">
        <f t="shared" si="496"/>
        <v>0</v>
      </c>
      <c r="DF235" s="226">
        <f t="shared" si="497"/>
        <v>-2913.3</v>
      </c>
      <c r="DG235" s="367">
        <f t="shared" si="498"/>
        <v>-2913.3</v>
      </c>
    </row>
    <row r="236" spans="1:111" s="125" customFormat="1" ht="36.75" x14ac:dyDescent="0.25">
      <c r="A236" s="146" t="s">
        <v>408</v>
      </c>
      <c r="B236" s="142" t="s">
        <v>407</v>
      </c>
      <c r="C236" s="11"/>
      <c r="D236" s="12"/>
      <c r="E236" s="13"/>
      <c r="F236" s="14"/>
      <c r="G236" s="11"/>
      <c r="H236" s="93"/>
      <c r="I236" s="93"/>
      <c r="J236" s="120"/>
      <c r="K236" s="121"/>
      <c r="L236" s="93"/>
      <c r="M236" s="93"/>
      <c r="N236" s="19"/>
      <c r="O236" s="20"/>
      <c r="P236" s="93"/>
      <c r="Q236" s="122"/>
      <c r="R236" s="19"/>
      <c r="S236" s="122"/>
      <c r="T236" s="22"/>
      <c r="U236" s="85"/>
      <c r="V236" s="92"/>
      <c r="W236" s="93"/>
      <c r="X236" s="25"/>
      <c r="Y236" s="93"/>
      <c r="Z236" s="94"/>
      <c r="AA236" s="93"/>
      <c r="AB236" s="27"/>
      <c r="AC236" s="28"/>
      <c r="AD236" s="93"/>
      <c r="AE236" s="29"/>
      <c r="AF236" s="95"/>
      <c r="AG236" s="31"/>
      <c r="AH236" s="93"/>
      <c r="AI236" s="41"/>
      <c r="AJ236" s="30"/>
      <c r="AK236" s="32"/>
      <c r="AL236" s="93"/>
      <c r="AM236" s="7"/>
      <c r="AN236" s="88"/>
      <c r="AO236" s="93"/>
      <c r="AP236" s="42"/>
      <c r="AQ236" s="89"/>
      <c r="AR236" s="93"/>
      <c r="AS236" s="43"/>
      <c r="AT236" s="90"/>
      <c r="AU236" s="93"/>
      <c r="AV236" s="44"/>
      <c r="AW236" s="96"/>
      <c r="AX236" s="95"/>
      <c r="AY236" s="256"/>
      <c r="AZ236" s="97"/>
      <c r="BA236" s="95"/>
      <c r="BB236" s="257"/>
      <c r="BC236" s="258"/>
      <c r="BD236" s="93"/>
      <c r="BE236" s="93"/>
      <c r="BF236" s="37"/>
      <c r="BG236" s="30"/>
      <c r="BH236" s="30"/>
      <c r="BI236" s="26"/>
      <c r="BJ236" s="37"/>
      <c r="BK236" s="93"/>
      <c r="BL236" s="98"/>
      <c r="BM236" s="93"/>
      <c r="BN236" s="259"/>
      <c r="BO236" s="226"/>
      <c r="BP236" s="161">
        <v>-2143.35</v>
      </c>
      <c r="BQ236" s="93"/>
      <c r="BR236" s="226">
        <f t="shared" si="493"/>
        <v>-2143.35</v>
      </c>
      <c r="BS236" s="30">
        <f t="shared" si="553"/>
        <v>-2143.35</v>
      </c>
      <c r="BT236" s="93"/>
      <c r="BU236" s="93"/>
      <c r="BV236" s="93"/>
      <c r="BW236" s="93"/>
      <c r="BX236" s="93"/>
      <c r="BY236" s="94"/>
      <c r="BZ236" s="230"/>
      <c r="CA236" s="30">
        <f t="shared" si="501"/>
        <v>-2143.35</v>
      </c>
      <c r="CB236" s="93"/>
      <c r="CC236" s="93"/>
      <c r="CD236" s="93"/>
      <c r="CE236" s="93"/>
      <c r="CF236" s="226">
        <f t="shared" si="494"/>
        <v>0</v>
      </c>
      <c r="CG236" s="30">
        <f t="shared" si="502"/>
        <v>-2143.35</v>
      </c>
      <c r="CH236" s="93"/>
      <c r="CI236" s="93"/>
      <c r="CJ236" s="93"/>
      <c r="CK236" s="93"/>
      <c r="CL236" s="93"/>
      <c r="CM236" s="93"/>
      <c r="CN236" s="93"/>
      <c r="CO236" s="93"/>
      <c r="CP236" s="93"/>
      <c r="CQ236" s="177"/>
      <c r="CR236" s="226">
        <f t="shared" si="495"/>
        <v>0</v>
      </c>
      <c r="CS236" s="30">
        <f t="shared" si="500"/>
        <v>-2143.35</v>
      </c>
      <c r="CT236" s="93"/>
      <c r="CU236" s="93"/>
      <c r="CV236" s="93"/>
      <c r="CW236" s="93"/>
      <c r="CX236" s="93"/>
      <c r="CY236" s="93"/>
      <c r="CZ236" s="93"/>
      <c r="DA236" s="93"/>
      <c r="DB236" s="93"/>
      <c r="DC236" s="93"/>
      <c r="DD236" s="93"/>
      <c r="DE236" s="226">
        <f t="shared" si="496"/>
        <v>0</v>
      </c>
      <c r="DF236" s="226">
        <f t="shared" si="497"/>
        <v>-2143.35</v>
      </c>
      <c r="DG236" s="367">
        <f t="shared" si="498"/>
        <v>-2143.35</v>
      </c>
    </row>
    <row r="237" spans="1:111" s="125" customFormat="1" ht="81.75" customHeight="1" x14ac:dyDescent="0.25">
      <c r="A237" s="146" t="s">
        <v>410</v>
      </c>
      <c r="B237" s="142" t="s">
        <v>409</v>
      </c>
      <c r="C237" s="11"/>
      <c r="D237" s="12"/>
      <c r="E237" s="13"/>
      <c r="F237" s="14"/>
      <c r="G237" s="11"/>
      <c r="H237" s="93"/>
      <c r="I237" s="93"/>
      <c r="J237" s="120"/>
      <c r="K237" s="121"/>
      <c r="L237" s="93"/>
      <c r="M237" s="93"/>
      <c r="N237" s="19"/>
      <c r="O237" s="20"/>
      <c r="P237" s="93"/>
      <c r="Q237" s="122"/>
      <c r="R237" s="19"/>
      <c r="S237" s="122"/>
      <c r="T237" s="22"/>
      <c r="U237" s="85"/>
      <c r="V237" s="92"/>
      <c r="W237" s="93"/>
      <c r="X237" s="25"/>
      <c r="Y237" s="93"/>
      <c r="Z237" s="94"/>
      <c r="AA237" s="93"/>
      <c r="AB237" s="27"/>
      <c r="AC237" s="28"/>
      <c r="AD237" s="93"/>
      <c r="AE237" s="29"/>
      <c r="AF237" s="95"/>
      <c r="AG237" s="31"/>
      <c r="AH237" s="93"/>
      <c r="AI237" s="41"/>
      <c r="AJ237" s="30"/>
      <c r="AK237" s="32"/>
      <c r="AL237" s="93"/>
      <c r="AM237" s="7"/>
      <c r="AN237" s="88"/>
      <c r="AO237" s="93"/>
      <c r="AP237" s="42"/>
      <c r="AQ237" s="89"/>
      <c r="AR237" s="93"/>
      <c r="AS237" s="43"/>
      <c r="AT237" s="90"/>
      <c r="AU237" s="93"/>
      <c r="AV237" s="44"/>
      <c r="AW237" s="96"/>
      <c r="AX237" s="95"/>
      <c r="AY237" s="256"/>
      <c r="AZ237" s="97"/>
      <c r="BA237" s="95"/>
      <c r="BB237" s="257"/>
      <c r="BC237" s="258"/>
      <c r="BD237" s="93"/>
      <c r="BE237" s="93"/>
      <c r="BF237" s="37"/>
      <c r="BG237" s="30"/>
      <c r="BH237" s="30"/>
      <c r="BI237" s="26"/>
      <c r="BJ237" s="37"/>
      <c r="BK237" s="93"/>
      <c r="BL237" s="98"/>
      <c r="BM237" s="93"/>
      <c r="BN237" s="259"/>
      <c r="BO237" s="226"/>
      <c r="BP237" s="161">
        <v>-209055.75</v>
      </c>
      <c r="BQ237" s="93"/>
      <c r="BR237" s="226">
        <f t="shared" si="493"/>
        <v>-209055.75</v>
      </c>
      <c r="BS237" s="30">
        <f t="shared" si="553"/>
        <v>-209055.75</v>
      </c>
      <c r="BT237" s="93"/>
      <c r="BU237" s="93"/>
      <c r="BV237" s="93"/>
      <c r="BW237" s="93"/>
      <c r="BX237" s="93"/>
      <c r="BY237" s="94"/>
      <c r="BZ237" s="230"/>
      <c r="CA237" s="30">
        <f t="shared" si="501"/>
        <v>-209055.75</v>
      </c>
      <c r="CB237" s="93"/>
      <c r="CC237" s="93"/>
      <c r="CD237" s="93"/>
      <c r="CE237" s="93"/>
      <c r="CF237" s="226">
        <f t="shared" si="494"/>
        <v>0</v>
      </c>
      <c r="CG237" s="30">
        <f t="shared" si="502"/>
        <v>-209055.75</v>
      </c>
      <c r="CH237" s="93"/>
      <c r="CI237" s="93"/>
      <c r="CJ237" s="93"/>
      <c r="CK237" s="93"/>
      <c r="CL237" s="93"/>
      <c r="CM237" s="93"/>
      <c r="CN237" s="93"/>
      <c r="CO237" s="93"/>
      <c r="CP237" s="93"/>
      <c r="CQ237" s="177"/>
      <c r="CR237" s="226">
        <f t="shared" si="495"/>
        <v>0</v>
      </c>
      <c r="CS237" s="30">
        <f t="shared" si="500"/>
        <v>-209055.75</v>
      </c>
      <c r="CT237" s="93"/>
      <c r="CU237" s="93"/>
      <c r="CV237" s="93"/>
      <c r="CW237" s="93"/>
      <c r="CX237" s="93"/>
      <c r="CY237" s="93"/>
      <c r="CZ237" s="93"/>
      <c r="DA237" s="93"/>
      <c r="DB237" s="93"/>
      <c r="DC237" s="93"/>
      <c r="DD237" s="93"/>
      <c r="DE237" s="226">
        <f t="shared" si="496"/>
        <v>0</v>
      </c>
      <c r="DF237" s="226">
        <f t="shared" si="497"/>
        <v>-209055.75</v>
      </c>
      <c r="DG237" s="367">
        <f t="shared" si="498"/>
        <v>-209055.75</v>
      </c>
    </row>
    <row r="238" spans="1:111" s="125" customFormat="1" ht="36.75" x14ac:dyDescent="0.25">
      <c r="A238" s="146" t="s">
        <v>413</v>
      </c>
      <c r="B238" s="142" t="s">
        <v>414</v>
      </c>
      <c r="C238" s="11"/>
      <c r="D238" s="12"/>
      <c r="E238" s="13"/>
      <c r="F238" s="14"/>
      <c r="G238" s="11"/>
      <c r="H238" s="93"/>
      <c r="I238" s="93"/>
      <c r="J238" s="120"/>
      <c r="K238" s="121"/>
      <c r="L238" s="93"/>
      <c r="M238" s="93"/>
      <c r="N238" s="19">
        <f>J238+L238</f>
        <v>0</v>
      </c>
      <c r="O238" s="20">
        <f t="shared" si="492"/>
        <v>0</v>
      </c>
      <c r="P238" s="93"/>
      <c r="Q238" s="122"/>
      <c r="R238" s="19">
        <f t="shared" si="491"/>
        <v>0</v>
      </c>
      <c r="S238" s="122"/>
      <c r="T238" s="22">
        <f t="shared" si="490"/>
        <v>0</v>
      </c>
      <c r="U238" s="85"/>
      <c r="V238" s="92"/>
      <c r="W238" s="93"/>
      <c r="X238" s="25">
        <f t="shared" si="473"/>
        <v>0</v>
      </c>
      <c r="Y238" s="93"/>
      <c r="Z238" s="94"/>
      <c r="AA238" s="93"/>
      <c r="AB238" s="27">
        <f t="shared" si="472"/>
        <v>0</v>
      </c>
      <c r="AC238" s="28"/>
      <c r="AD238" s="93"/>
      <c r="AE238" s="29">
        <f t="shared" si="469"/>
        <v>0</v>
      </c>
      <c r="AF238" s="95"/>
      <c r="AG238" s="31"/>
      <c r="AH238" s="93"/>
      <c r="AI238" s="41">
        <f t="shared" si="470"/>
        <v>0</v>
      </c>
      <c r="AJ238" s="30"/>
      <c r="AK238" s="32"/>
      <c r="AL238" s="93"/>
      <c r="AM238" s="7">
        <f t="shared" si="471"/>
        <v>0</v>
      </c>
      <c r="AN238" s="88"/>
      <c r="AO238" s="93"/>
      <c r="AP238" s="42">
        <f t="shared" si="535"/>
        <v>0</v>
      </c>
      <c r="AQ238" s="89"/>
      <c r="AR238" s="93"/>
      <c r="AS238" s="43">
        <f t="shared" si="536"/>
        <v>0</v>
      </c>
      <c r="AT238" s="90"/>
      <c r="AU238" s="93"/>
      <c r="AV238" s="44">
        <f t="shared" si="537"/>
        <v>0</v>
      </c>
      <c r="AW238" s="96"/>
      <c r="AX238" s="95"/>
      <c r="AY238" s="256">
        <f t="shared" si="519"/>
        <v>0</v>
      </c>
      <c r="AZ238" s="97"/>
      <c r="BA238" s="95"/>
      <c r="BB238" s="257">
        <f t="shared" si="520"/>
        <v>0</v>
      </c>
      <c r="BC238" s="258">
        <f t="shared" si="504"/>
        <v>0</v>
      </c>
      <c r="BD238" s="93"/>
      <c r="BE238" s="93"/>
      <c r="BF238" s="37">
        <f t="shared" si="505"/>
        <v>0</v>
      </c>
      <c r="BG238" s="30"/>
      <c r="BH238" s="30"/>
      <c r="BI238" s="26">
        <f t="shared" si="506"/>
        <v>0</v>
      </c>
      <c r="BJ238" s="37"/>
      <c r="BK238" s="93"/>
      <c r="BL238" s="98"/>
      <c r="BM238" s="93"/>
      <c r="BN238" s="259">
        <f t="shared" si="521"/>
        <v>0</v>
      </c>
      <c r="BO238" s="226">
        <f t="shared" si="503"/>
        <v>0</v>
      </c>
      <c r="BP238" s="161">
        <f>-19195407.02+-2888.24+-30063.4</f>
        <v>-19228358.659999996</v>
      </c>
      <c r="BQ238" s="93"/>
      <c r="BR238" s="226">
        <f t="shared" si="493"/>
        <v>-19228358.659999996</v>
      </c>
      <c r="BS238" s="30">
        <f t="shared" si="553"/>
        <v>-19228358.659999996</v>
      </c>
      <c r="BT238" s="93">
        <v>19195407.02</v>
      </c>
      <c r="BU238" s="93"/>
      <c r="BV238" s="93"/>
      <c r="BW238" s="93"/>
      <c r="BX238" s="93"/>
      <c r="BY238" s="94"/>
      <c r="BZ238" s="230"/>
      <c r="CA238" s="30">
        <f t="shared" si="501"/>
        <v>-32951.639999996871</v>
      </c>
      <c r="CB238" s="93"/>
      <c r="CC238" s="93"/>
      <c r="CD238" s="93"/>
      <c r="CE238" s="93"/>
      <c r="CF238" s="226">
        <f t="shared" si="494"/>
        <v>0</v>
      </c>
      <c r="CG238" s="30">
        <f t="shared" si="502"/>
        <v>-32951.639999996871</v>
      </c>
      <c r="CH238" s="93"/>
      <c r="CI238" s="93"/>
      <c r="CJ238" s="93"/>
      <c r="CK238" s="93"/>
      <c r="CL238" s="93"/>
      <c r="CM238" s="93"/>
      <c r="CN238" s="93"/>
      <c r="CO238" s="93"/>
      <c r="CP238" s="93"/>
      <c r="CQ238" s="177"/>
      <c r="CR238" s="226">
        <f t="shared" si="495"/>
        <v>0</v>
      </c>
      <c r="CS238" s="30">
        <f t="shared" si="500"/>
        <v>-32951.639999996871</v>
      </c>
      <c r="CT238" s="93"/>
      <c r="CU238" s="93"/>
      <c r="CV238" s="93"/>
      <c r="CW238" s="93"/>
      <c r="CX238" s="93"/>
      <c r="CY238" s="93"/>
      <c r="CZ238" s="93"/>
      <c r="DA238" s="93"/>
      <c r="DB238" s="93"/>
      <c r="DC238" s="93"/>
      <c r="DD238" s="93"/>
      <c r="DE238" s="226">
        <f t="shared" si="496"/>
        <v>0</v>
      </c>
      <c r="DF238" s="226">
        <f t="shared" si="497"/>
        <v>-32951.639999996871</v>
      </c>
      <c r="DG238" s="367">
        <f t="shared" si="498"/>
        <v>-19228358.659999996</v>
      </c>
    </row>
    <row r="239" spans="1:111" x14ac:dyDescent="0.25">
      <c r="A239" s="153"/>
      <c r="B239" s="324"/>
      <c r="C239" s="147"/>
      <c r="D239" s="148"/>
      <c r="E239" s="149"/>
      <c r="F239" s="150"/>
      <c r="G239" s="147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38"/>
      <c r="V239" s="325"/>
      <c r="W239" s="153"/>
      <c r="X239" s="326"/>
      <c r="Y239" s="153"/>
      <c r="Z239" s="153"/>
      <c r="AA239" s="153"/>
      <c r="AB239" s="327"/>
      <c r="AC239" s="328"/>
      <c r="AD239" s="153"/>
      <c r="AE239" s="329"/>
      <c r="AF239" s="235"/>
      <c r="AG239" s="330"/>
      <c r="AH239" s="153"/>
      <c r="AI239" s="331"/>
      <c r="AJ239" s="235"/>
      <c r="AK239" s="332"/>
      <c r="AL239" s="153"/>
      <c r="AM239" s="151"/>
      <c r="AN239" s="333"/>
      <c r="AO239" s="153"/>
      <c r="AP239" s="334"/>
      <c r="AQ239" s="335"/>
      <c r="AR239" s="153"/>
      <c r="AS239" s="336"/>
      <c r="AT239" s="337"/>
      <c r="AU239" s="153"/>
      <c r="AV239" s="338"/>
      <c r="AW239" s="339"/>
      <c r="AX239" s="235"/>
      <c r="AY239" s="340"/>
      <c r="AZ239" s="181"/>
      <c r="BA239" s="235"/>
      <c r="BB239" s="305"/>
      <c r="BC239" s="341"/>
      <c r="BD239" s="153"/>
      <c r="BE239" s="153"/>
      <c r="BF239" s="181"/>
      <c r="BG239" s="235"/>
      <c r="BH239" s="235"/>
      <c r="BI239" s="342"/>
      <c r="BJ239" s="181"/>
      <c r="BK239" s="153"/>
      <c r="BL239" s="343"/>
      <c r="BM239" s="153"/>
      <c r="BN239" s="344"/>
      <c r="BO239" s="235"/>
      <c r="BP239" s="345"/>
      <c r="BQ239" s="153"/>
      <c r="BR239" s="153"/>
      <c r="BS239" s="235"/>
      <c r="BT239" s="153"/>
      <c r="BU239" s="153"/>
      <c r="BV239" s="153"/>
      <c r="BW239" s="153"/>
      <c r="BX239" s="153"/>
      <c r="BY239" s="342"/>
      <c r="BZ239" s="235"/>
      <c r="CA239" s="235"/>
      <c r="CB239" s="153"/>
      <c r="CC239" s="153"/>
      <c r="CD239" s="153"/>
      <c r="CE239" s="153"/>
      <c r="CF239" s="153"/>
      <c r="CG239" s="235"/>
      <c r="CH239" s="153"/>
      <c r="CI239" s="153"/>
      <c r="CJ239" s="153"/>
      <c r="CK239" s="153"/>
      <c r="CL239" s="153"/>
      <c r="CM239" s="153"/>
      <c r="CN239" s="153"/>
      <c r="CO239" s="153"/>
      <c r="CP239" s="153"/>
      <c r="CQ239" s="179"/>
      <c r="CR239" s="235"/>
      <c r="CS239" s="235"/>
      <c r="CT239" s="153"/>
      <c r="CU239" s="153"/>
      <c r="CV239" s="153"/>
      <c r="CW239" s="153"/>
      <c r="CX239" s="153"/>
      <c r="CY239" s="153"/>
      <c r="CZ239" s="153"/>
      <c r="DA239" s="153"/>
      <c r="DB239" s="153"/>
      <c r="DC239" s="153"/>
      <c r="DD239" s="153"/>
      <c r="DE239" s="153"/>
      <c r="DF239" s="235"/>
      <c r="DG239" s="153"/>
    </row>
    <row r="240" spans="1:111" x14ac:dyDescent="0.25">
      <c r="A240" s="153"/>
      <c r="C240" s="147"/>
      <c r="D240" s="148"/>
      <c r="E240" s="149"/>
      <c r="F240" s="150"/>
      <c r="G240" s="147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38"/>
      <c r="V240" s="325"/>
      <c r="W240" s="153"/>
      <c r="X240" s="326"/>
      <c r="Y240" s="153"/>
      <c r="Z240" s="153"/>
      <c r="AA240" s="153"/>
      <c r="AB240" s="327"/>
      <c r="AC240" s="328"/>
      <c r="AD240" s="153"/>
      <c r="AE240" s="329"/>
      <c r="AF240" s="235"/>
      <c r="AG240" s="330"/>
      <c r="AH240" s="153"/>
      <c r="AI240" s="331"/>
      <c r="AJ240" s="235"/>
      <c r="AK240" s="332"/>
      <c r="AL240" s="153"/>
      <c r="AM240" s="151"/>
      <c r="AN240" s="333"/>
      <c r="AO240" s="153"/>
      <c r="AP240" s="334"/>
      <c r="AQ240" s="335"/>
      <c r="AR240" s="153"/>
      <c r="AS240" s="336"/>
      <c r="AT240" s="337"/>
      <c r="AU240" s="153"/>
      <c r="AV240" s="338"/>
      <c r="AW240" s="339"/>
      <c r="AX240" s="235"/>
      <c r="AY240" s="340"/>
      <c r="AZ240" s="181"/>
      <c r="BA240" s="235"/>
      <c r="BB240" s="305"/>
      <c r="BC240" s="341"/>
      <c r="BD240" s="153"/>
      <c r="BE240" s="153"/>
      <c r="BF240" s="181"/>
      <c r="BG240" s="235"/>
      <c r="BH240" s="235"/>
      <c r="BI240" s="342"/>
      <c r="BJ240" s="181"/>
      <c r="BK240" s="153"/>
      <c r="BL240" s="343"/>
      <c r="BM240" s="153"/>
      <c r="BN240" s="344"/>
      <c r="BO240" s="235"/>
      <c r="BP240" s="345"/>
      <c r="BQ240" s="153"/>
      <c r="BR240" s="153"/>
      <c r="BS240" s="235"/>
      <c r="BT240" s="153"/>
      <c r="BU240" s="153"/>
      <c r="BV240" s="153"/>
      <c r="BW240" s="153"/>
      <c r="BX240" s="153"/>
      <c r="BY240" s="342"/>
      <c r="BZ240" s="235"/>
      <c r="CA240" s="235"/>
      <c r="CB240" s="153"/>
      <c r="CC240" s="153"/>
      <c r="CD240" s="153"/>
      <c r="CE240" s="153"/>
      <c r="CF240" s="153"/>
      <c r="CG240" s="235"/>
      <c r="CH240" s="153"/>
      <c r="CI240" s="153"/>
      <c r="CJ240" s="153"/>
      <c r="CK240" s="153"/>
      <c r="CL240" s="153"/>
      <c r="CM240" s="153"/>
      <c r="CN240" s="153"/>
      <c r="CO240" s="153"/>
      <c r="CP240" s="153"/>
      <c r="CQ240" s="179"/>
      <c r="CR240" s="235"/>
      <c r="CS240" s="235"/>
      <c r="CT240" s="153"/>
      <c r="CU240" s="153"/>
      <c r="CV240" s="153"/>
      <c r="CW240" s="153"/>
      <c r="CX240" s="153"/>
      <c r="CY240" s="153"/>
      <c r="CZ240" s="153"/>
      <c r="DA240" s="153"/>
      <c r="DB240" s="153"/>
      <c r="DC240" s="153"/>
      <c r="DD240" s="153"/>
      <c r="DE240" s="153"/>
      <c r="DF240" s="235"/>
      <c r="DG240" s="153"/>
    </row>
    <row r="241" spans="1:111" x14ac:dyDescent="0.25">
      <c r="A241" s="153"/>
      <c r="C241" s="147"/>
      <c r="D241" s="148"/>
      <c r="E241" s="149"/>
      <c r="F241" s="150"/>
      <c r="G241" s="147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38"/>
      <c r="V241" s="325"/>
      <c r="W241" s="153"/>
      <c r="X241" s="326"/>
      <c r="Y241" s="153"/>
      <c r="Z241" s="153"/>
      <c r="AA241" s="153"/>
      <c r="AB241" s="327"/>
      <c r="AC241" s="328"/>
      <c r="AD241" s="153"/>
      <c r="AE241" s="329"/>
      <c r="AF241" s="235"/>
      <c r="AG241" s="330"/>
      <c r="AH241" s="153"/>
      <c r="AI241" s="331"/>
      <c r="AJ241" s="235"/>
      <c r="AK241" s="332"/>
      <c r="AL241" s="153"/>
      <c r="AM241" s="151"/>
      <c r="AN241" s="333"/>
      <c r="AO241" s="153"/>
      <c r="AP241" s="334"/>
      <c r="AQ241" s="335"/>
      <c r="AR241" s="153"/>
      <c r="AS241" s="336"/>
      <c r="AT241" s="337"/>
      <c r="AU241" s="153"/>
      <c r="AV241" s="338"/>
      <c r="AW241" s="339"/>
      <c r="AX241" s="235"/>
      <c r="AY241" s="340"/>
      <c r="AZ241" s="181"/>
      <c r="BA241" s="235"/>
      <c r="BB241" s="305"/>
      <c r="BC241" s="341"/>
      <c r="BD241" s="153"/>
      <c r="BE241" s="153"/>
      <c r="BF241" s="181"/>
      <c r="BG241" s="235"/>
      <c r="BH241" s="235"/>
      <c r="BI241" s="342"/>
      <c r="BJ241" s="181"/>
      <c r="BK241" s="153"/>
      <c r="BL241" s="343"/>
      <c r="BM241" s="153"/>
      <c r="BN241" s="344"/>
      <c r="BO241" s="235"/>
      <c r="BP241" s="345"/>
      <c r="BQ241" s="153"/>
      <c r="BR241" s="153"/>
      <c r="BS241" s="235"/>
      <c r="BT241" s="153"/>
      <c r="BU241" s="153"/>
      <c r="BV241" s="153"/>
      <c r="BW241" s="153"/>
      <c r="BX241" s="153"/>
      <c r="BY241" s="342"/>
      <c r="BZ241" s="235"/>
      <c r="CA241" s="235"/>
      <c r="CB241" s="153"/>
      <c r="CC241" s="153"/>
      <c r="CD241" s="153"/>
      <c r="CE241" s="153"/>
      <c r="CF241" s="153"/>
      <c r="CG241" s="235"/>
      <c r="CH241" s="153"/>
      <c r="CI241" s="153"/>
      <c r="CJ241" s="153"/>
      <c r="CK241" s="153"/>
      <c r="CL241" s="153"/>
      <c r="CM241" s="153"/>
      <c r="CN241" s="153"/>
      <c r="CO241" s="153"/>
      <c r="CP241" s="153"/>
      <c r="CQ241" s="179"/>
      <c r="CR241" s="235"/>
      <c r="CS241" s="235"/>
      <c r="CT241" s="153"/>
      <c r="CU241" s="153"/>
      <c r="CV241" s="153"/>
      <c r="CW241" s="153"/>
      <c r="CX241" s="153"/>
      <c r="CY241" s="153"/>
      <c r="CZ241" s="153"/>
      <c r="DA241" s="153"/>
      <c r="DB241" s="153"/>
      <c r="DC241" s="153"/>
      <c r="DD241" s="153"/>
      <c r="DE241" s="153"/>
      <c r="DF241" s="235"/>
      <c r="DG241" s="153"/>
    </row>
    <row r="242" spans="1:111" x14ac:dyDescent="0.25">
      <c r="A242" s="153"/>
      <c r="C242" s="147"/>
      <c r="D242" s="148"/>
      <c r="E242" s="149"/>
      <c r="F242" s="150"/>
      <c r="G242" s="147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38"/>
      <c r="V242" s="325"/>
      <c r="W242" s="153"/>
      <c r="X242" s="326"/>
      <c r="Y242" s="153"/>
      <c r="Z242" s="153"/>
      <c r="AA242" s="153"/>
      <c r="AB242" s="327"/>
      <c r="AC242" s="328"/>
      <c r="AD242" s="153"/>
      <c r="AE242" s="329"/>
      <c r="AF242" s="235"/>
      <c r="AG242" s="330"/>
      <c r="AH242" s="153"/>
      <c r="AI242" s="331"/>
      <c r="AJ242" s="235"/>
      <c r="AK242" s="332"/>
      <c r="AL242" s="153"/>
      <c r="AM242" s="151"/>
      <c r="AN242" s="333"/>
      <c r="AO242" s="153"/>
      <c r="AP242" s="334"/>
      <c r="AQ242" s="335"/>
      <c r="AR242" s="153"/>
      <c r="AS242" s="336"/>
      <c r="AT242" s="337"/>
      <c r="AU242" s="153"/>
      <c r="AV242" s="338"/>
      <c r="AW242" s="339"/>
      <c r="AX242" s="235"/>
      <c r="AY242" s="340"/>
      <c r="AZ242" s="181"/>
      <c r="BA242" s="235"/>
      <c r="BB242" s="305"/>
      <c r="BC242" s="341"/>
      <c r="BD242" s="153"/>
      <c r="BE242" s="153"/>
      <c r="BF242" s="181"/>
      <c r="BG242" s="235"/>
      <c r="BH242" s="235"/>
      <c r="BI242" s="342"/>
      <c r="BJ242" s="181"/>
      <c r="BK242" s="153"/>
      <c r="BL242" s="343"/>
      <c r="BM242" s="153"/>
      <c r="BN242" s="344"/>
      <c r="BO242" s="235"/>
      <c r="BP242" s="345"/>
      <c r="BQ242" s="153"/>
      <c r="BR242" s="153"/>
      <c r="BS242" s="235"/>
      <c r="BT242" s="153"/>
      <c r="BU242" s="153"/>
      <c r="BV242" s="153"/>
      <c r="BW242" s="153"/>
      <c r="BX242" s="153"/>
      <c r="BY242" s="342"/>
      <c r="BZ242" s="235"/>
      <c r="CA242" s="235"/>
      <c r="CB242" s="153"/>
      <c r="CC242" s="153"/>
      <c r="CD242" s="153"/>
      <c r="CE242" s="153"/>
      <c r="CF242" s="153"/>
      <c r="CG242" s="235"/>
      <c r="CH242" s="153"/>
      <c r="CI242" s="153"/>
      <c r="CJ242" s="153"/>
      <c r="CK242" s="153"/>
      <c r="CL242" s="153"/>
      <c r="CM242" s="153"/>
      <c r="CN242" s="153"/>
      <c r="CO242" s="153"/>
      <c r="CP242" s="153"/>
      <c r="CQ242" s="179"/>
      <c r="CR242" s="235"/>
      <c r="CS242" s="235"/>
      <c r="CT242" s="153"/>
      <c r="CU242" s="153"/>
      <c r="CV242" s="153"/>
      <c r="CW242" s="153"/>
      <c r="CX242" s="153"/>
      <c r="CY242" s="153"/>
      <c r="CZ242" s="153"/>
      <c r="DA242" s="153"/>
      <c r="DB242" s="153"/>
      <c r="DC242" s="153"/>
      <c r="DD242" s="153"/>
      <c r="DE242" s="153"/>
      <c r="DF242" s="235"/>
      <c r="DG242" s="153"/>
    </row>
    <row r="243" spans="1:111" x14ac:dyDescent="0.25">
      <c r="A243" s="153"/>
      <c r="C243" s="147"/>
      <c r="D243" s="148"/>
      <c r="E243" s="149"/>
      <c r="F243" s="150"/>
      <c r="G243" s="147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38"/>
      <c r="V243" s="325"/>
      <c r="W243" s="153"/>
      <c r="X243" s="326"/>
      <c r="Y243" s="153"/>
      <c r="Z243" s="153"/>
      <c r="AA243" s="153"/>
      <c r="AB243" s="327"/>
      <c r="AC243" s="328"/>
      <c r="AD243" s="153"/>
      <c r="AE243" s="329"/>
      <c r="AF243" s="235"/>
      <c r="AG243" s="330"/>
      <c r="AH243" s="153"/>
      <c r="AI243" s="331"/>
      <c r="AJ243" s="235"/>
      <c r="AK243" s="332"/>
      <c r="AL243" s="153"/>
      <c r="AM243" s="151"/>
      <c r="AN243" s="333"/>
      <c r="AO243" s="153"/>
      <c r="AP243" s="334"/>
      <c r="AQ243" s="335"/>
      <c r="AR243" s="153"/>
      <c r="AS243" s="336"/>
      <c r="AT243" s="337"/>
      <c r="AU243" s="153"/>
      <c r="AV243" s="338"/>
      <c r="AW243" s="339"/>
      <c r="AX243" s="235"/>
      <c r="AY243" s="340"/>
      <c r="AZ243" s="181"/>
      <c r="BA243" s="235"/>
      <c r="BB243" s="305"/>
      <c r="BC243" s="341"/>
      <c r="BD243" s="153"/>
      <c r="BE243" s="153"/>
      <c r="BF243" s="181"/>
      <c r="BG243" s="235"/>
      <c r="BH243" s="235"/>
      <c r="BI243" s="342"/>
      <c r="BJ243" s="181"/>
      <c r="BK243" s="153"/>
      <c r="BL243" s="343"/>
      <c r="BM243" s="153"/>
      <c r="BN243" s="344"/>
      <c r="BO243" s="235"/>
      <c r="BP243" s="345"/>
      <c r="BQ243" s="153"/>
      <c r="BR243" s="153"/>
      <c r="BS243" s="235"/>
      <c r="BT243" s="153"/>
      <c r="BU243" s="153"/>
      <c r="BV243" s="153"/>
      <c r="BW243" s="153"/>
      <c r="BX243" s="153"/>
      <c r="BY243" s="342"/>
      <c r="BZ243" s="235"/>
      <c r="CA243" s="235"/>
      <c r="CB243" s="153"/>
      <c r="CC243" s="153"/>
      <c r="CD243" s="153"/>
      <c r="CE243" s="153"/>
      <c r="CF243" s="153"/>
      <c r="CG243" s="235"/>
      <c r="CH243" s="153"/>
      <c r="CI243" s="153"/>
      <c r="CJ243" s="153"/>
      <c r="CK243" s="153"/>
      <c r="CL243" s="153"/>
      <c r="CM243" s="153"/>
      <c r="CN243" s="153"/>
      <c r="CO243" s="153"/>
      <c r="CP243" s="153"/>
      <c r="CQ243" s="179"/>
      <c r="CR243" s="235"/>
      <c r="CS243" s="235"/>
      <c r="CT243" s="153"/>
      <c r="CU243" s="153"/>
      <c r="CV243" s="153"/>
      <c r="CW243" s="153"/>
      <c r="CX243" s="153"/>
      <c r="CY243" s="153"/>
      <c r="CZ243" s="153"/>
      <c r="DA243" s="153"/>
      <c r="DB243" s="153"/>
      <c r="DC243" s="153"/>
      <c r="DD243" s="153"/>
      <c r="DE243" s="153"/>
      <c r="DF243" s="235"/>
      <c r="DG243" s="153"/>
    </row>
    <row r="244" spans="1:111" x14ac:dyDescent="0.25">
      <c r="A244" s="153"/>
      <c r="C244" s="346"/>
      <c r="D244" s="347"/>
      <c r="E244" s="348"/>
      <c r="F244" s="349"/>
      <c r="G244" s="346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38"/>
      <c r="V244" s="325"/>
      <c r="W244" s="153"/>
      <c r="X244" s="326"/>
      <c r="Y244" s="153"/>
      <c r="Z244" s="153"/>
      <c r="AA244" s="153"/>
      <c r="AB244" s="327"/>
      <c r="AC244" s="328"/>
      <c r="AD244" s="153"/>
      <c r="AE244" s="329"/>
      <c r="AF244" s="235"/>
      <c r="AG244" s="330"/>
      <c r="AH244" s="153"/>
      <c r="AI244" s="331"/>
      <c r="AJ244" s="235"/>
      <c r="AK244" s="332"/>
      <c r="AL244" s="153"/>
      <c r="AM244" s="151"/>
      <c r="AN244" s="333"/>
      <c r="AO244" s="153"/>
      <c r="AP244" s="334"/>
      <c r="AQ244" s="335"/>
      <c r="AR244" s="153"/>
      <c r="AS244" s="336"/>
      <c r="AT244" s="337"/>
      <c r="AU244" s="153"/>
      <c r="AV244" s="338"/>
      <c r="AW244" s="339"/>
      <c r="AX244" s="235"/>
      <c r="AY244" s="340"/>
      <c r="AZ244" s="181"/>
      <c r="BA244" s="235"/>
      <c r="BB244" s="305"/>
      <c r="BC244" s="341"/>
      <c r="BD244" s="153"/>
      <c r="BE244" s="153"/>
      <c r="BF244" s="181"/>
      <c r="BG244" s="235"/>
      <c r="BH244" s="235"/>
      <c r="BI244" s="342"/>
      <c r="BJ244" s="181"/>
      <c r="BK244" s="153"/>
      <c r="BL244" s="343"/>
      <c r="BM244" s="153"/>
      <c r="BN244" s="344"/>
      <c r="BO244" s="235"/>
      <c r="BP244" s="345"/>
      <c r="BQ244" s="153"/>
      <c r="BR244" s="153"/>
      <c r="BS244" s="235"/>
      <c r="BT244" s="153"/>
      <c r="BU244" s="153"/>
      <c r="BV244" s="153"/>
      <c r="BW244" s="153"/>
      <c r="BX244" s="153"/>
      <c r="BY244" s="342"/>
      <c r="BZ244" s="235"/>
      <c r="CA244" s="235"/>
      <c r="CB244" s="153"/>
      <c r="CC244" s="153"/>
      <c r="CD244" s="153"/>
      <c r="CE244" s="153"/>
      <c r="CF244" s="153"/>
      <c r="CG244" s="235"/>
      <c r="CH244" s="153"/>
      <c r="CI244" s="153"/>
      <c r="CJ244" s="153"/>
      <c r="CK244" s="153"/>
      <c r="CL244" s="153"/>
      <c r="CM244" s="153"/>
      <c r="CN244" s="153"/>
      <c r="CO244" s="153"/>
      <c r="CP244" s="153"/>
      <c r="CQ244" s="179"/>
      <c r="CR244" s="235"/>
      <c r="CS244" s="235"/>
      <c r="CT244" s="153"/>
      <c r="CU244" s="153"/>
      <c r="CV244" s="153"/>
      <c r="CW244" s="153"/>
      <c r="CX244" s="153"/>
      <c r="CY244" s="153"/>
      <c r="CZ244" s="153"/>
      <c r="DA244" s="153"/>
      <c r="DB244" s="153"/>
      <c r="DC244" s="153"/>
      <c r="DD244" s="153"/>
      <c r="DE244" s="153"/>
      <c r="DF244" s="235"/>
      <c r="DG244" s="153"/>
    </row>
    <row r="245" spans="1:111" x14ac:dyDescent="0.25">
      <c r="A245" s="153"/>
      <c r="C245" s="346"/>
      <c r="D245" s="347"/>
      <c r="E245" s="348"/>
      <c r="F245" s="349"/>
      <c r="G245" s="346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38"/>
      <c r="V245" s="325"/>
      <c r="W245" s="153"/>
      <c r="X245" s="326"/>
      <c r="Y245" s="153"/>
      <c r="Z245" s="153"/>
      <c r="AA245" s="153"/>
      <c r="AB245" s="327"/>
      <c r="AC245" s="328"/>
      <c r="AD245" s="153"/>
      <c r="AE245" s="329"/>
      <c r="AF245" s="235"/>
      <c r="AG245" s="330"/>
      <c r="AH245" s="153"/>
      <c r="AI245" s="331"/>
      <c r="AJ245" s="235"/>
      <c r="AK245" s="332"/>
      <c r="AL245" s="153"/>
      <c r="AM245" s="151"/>
      <c r="AN245" s="333"/>
      <c r="AO245" s="153"/>
      <c r="AP245" s="334"/>
      <c r="AQ245" s="335"/>
      <c r="AR245" s="153"/>
      <c r="AS245" s="336"/>
      <c r="AT245" s="337"/>
      <c r="AU245" s="153"/>
      <c r="AV245" s="338"/>
      <c r="AW245" s="339"/>
      <c r="AX245" s="235"/>
      <c r="AY245" s="340"/>
      <c r="AZ245" s="181"/>
      <c r="BA245" s="235"/>
      <c r="BB245" s="305"/>
      <c r="BC245" s="341"/>
      <c r="BD245" s="153"/>
      <c r="BE245" s="153"/>
      <c r="BF245" s="181"/>
      <c r="BG245" s="235"/>
      <c r="BH245" s="235"/>
      <c r="BI245" s="342"/>
      <c r="BJ245" s="181"/>
      <c r="BK245" s="153"/>
      <c r="BL245" s="343"/>
      <c r="BM245" s="153"/>
      <c r="BN245" s="344"/>
      <c r="BO245" s="235"/>
      <c r="BP245" s="345"/>
      <c r="BQ245" s="153"/>
      <c r="BR245" s="153"/>
      <c r="BS245" s="235"/>
      <c r="BT245" s="153"/>
      <c r="BU245" s="153"/>
      <c r="BV245" s="153"/>
      <c r="BW245" s="153"/>
      <c r="BX245" s="153"/>
      <c r="BY245" s="342"/>
      <c r="BZ245" s="235"/>
      <c r="CA245" s="235"/>
      <c r="CB245" s="153"/>
      <c r="CC245" s="153"/>
      <c r="CD245" s="153"/>
      <c r="CE245" s="153"/>
      <c r="CF245" s="153"/>
      <c r="CG245" s="235"/>
      <c r="CH245" s="153"/>
      <c r="CI245" s="153"/>
      <c r="CJ245" s="153"/>
      <c r="CK245" s="153"/>
      <c r="CL245" s="153"/>
      <c r="CM245" s="153"/>
      <c r="CN245" s="153"/>
      <c r="CO245" s="153"/>
      <c r="CP245" s="153"/>
      <c r="CQ245" s="179"/>
      <c r="CR245" s="235"/>
      <c r="CS245" s="235"/>
      <c r="CT245" s="153"/>
      <c r="CU245" s="153"/>
      <c r="CV245" s="153"/>
      <c r="CW245" s="153"/>
      <c r="CX245" s="153"/>
      <c r="CY245" s="153"/>
      <c r="CZ245" s="153"/>
      <c r="DA245" s="153"/>
      <c r="DB245" s="153"/>
      <c r="DC245" s="153"/>
      <c r="DD245" s="153"/>
      <c r="DE245" s="153"/>
      <c r="DF245" s="235"/>
      <c r="DG245" s="153"/>
    </row>
  </sheetData>
  <sheetProtection password="CC09" sheet="1" objects="1" scenarios="1" selectLockedCells="1" selectUnlockedCells="1"/>
  <mergeCells count="11">
    <mergeCell ref="DG3:DG4"/>
    <mergeCell ref="A3:A4"/>
    <mergeCell ref="B3:B4"/>
    <mergeCell ref="A1:DG1"/>
    <mergeCell ref="BZ3:CA3"/>
    <mergeCell ref="CF3:CG3"/>
    <mergeCell ref="CR3:CS3"/>
    <mergeCell ref="DE3:DE4"/>
    <mergeCell ref="DF3:DF4"/>
    <mergeCell ref="BO3:BO4"/>
    <mergeCell ref="BR3:BS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LEMOTV</dc:creator>
  <cp:lastModifiedBy>Пимкина Анна Сергеевна</cp:lastModifiedBy>
  <cp:lastPrinted>2025-03-05T08:15:41Z</cp:lastPrinted>
  <dcterms:created xsi:type="dcterms:W3CDTF">2022-12-22T08:50:17Z</dcterms:created>
  <dcterms:modified xsi:type="dcterms:W3CDTF">2025-03-05T08:32:28Z</dcterms:modified>
</cp:coreProperties>
</file>